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19 백업\바탕화면 자료\현지투어\"/>
    </mc:Choice>
  </mc:AlternateContent>
  <bookViews>
    <workbookView xWindow="0" yWindow="0" windowWidth="14835" windowHeight="12105" tabRatio="602" firstSheet="9" activeTab="12"/>
  </bookViews>
  <sheets>
    <sheet name="수익정산1월 " sheetId="2" r:id="rId1"/>
    <sheet name="수익정산2월" sheetId="3" r:id="rId2"/>
    <sheet name="수익정산3월 " sheetId="4" r:id="rId3"/>
    <sheet name="수익정산4월" sheetId="7" r:id="rId4"/>
    <sheet name="수익정산5월" sheetId="9" r:id="rId5"/>
    <sheet name="수익정산6월" sheetId="11" r:id="rId6"/>
    <sheet name="수익정산7월" sheetId="12" r:id="rId7"/>
    <sheet name="수익정산8월" sheetId="14" r:id="rId8"/>
    <sheet name="수익정산9월" sheetId="15" r:id="rId9"/>
    <sheet name="수익정산10월" sheetId="16" r:id="rId10"/>
    <sheet name="수익정산11월" sheetId="17" r:id="rId11"/>
    <sheet name="수익정산12월" sheetId="18" r:id="rId12"/>
    <sheet name="수익정산 2016년 1월" sheetId="19" r:id="rId13"/>
  </sheets>
  <calcPr calcId="152511"/>
</workbook>
</file>

<file path=xl/calcChain.xml><?xml version="1.0" encoding="utf-8"?>
<calcChain xmlns="http://schemas.openxmlformats.org/spreadsheetml/2006/main">
  <c r="B52" i="19" l="1"/>
  <c r="B50" i="19"/>
  <c r="B49" i="19"/>
  <c r="A46" i="19"/>
  <c r="D46" i="19" s="1"/>
  <c r="F43" i="19"/>
  <c r="F44" i="19" s="1"/>
  <c r="B53" i="19" s="1"/>
  <c r="C33" i="19"/>
  <c r="D38" i="19" s="1"/>
  <c r="C20" i="19"/>
  <c r="C26" i="19" s="1"/>
  <c r="C38" i="19" s="1"/>
  <c r="B54" i="19" l="1"/>
  <c r="C25" i="19"/>
  <c r="B52" i="18"/>
  <c r="A48" i="18"/>
  <c r="D48" i="18" s="1"/>
  <c r="F45" i="18"/>
  <c r="F44" i="18"/>
  <c r="F43" i="18"/>
  <c r="F46" i="18" l="1"/>
  <c r="B54" i="18" s="1"/>
  <c r="B55" i="18" s="1"/>
  <c r="A43" i="17"/>
  <c r="F40" i="17"/>
  <c r="F39" i="17"/>
  <c r="F38" i="17"/>
  <c r="F37" i="17"/>
  <c r="C33" i="17"/>
  <c r="C17" i="17"/>
  <c r="C7" i="17"/>
  <c r="B46" i="17" s="1"/>
  <c r="F41" i="17" l="1"/>
  <c r="B49" i="17" s="1"/>
  <c r="C20" i="17"/>
  <c r="C25" i="17" s="1"/>
  <c r="C26" i="17"/>
  <c r="D43" i="17" s="1"/>
  <c r="B47" i="17" s="1"/>
  <c r="B48" i="17" s="1"/>
  <c r="C44" i="15"/>
  <c r="E44" i="15"/>
  <c r="B50" i="17" l="1"/>
  <c r="F38" i="16"/>
  <c r="F37" i="16"/>
  <c r="F36" i="16"/>
  <c r="F39" i="16" l="1"/>
  <c r="B47" i="16" s="1"/>
  <c r="B48" i="16" s="1"/>
  <c r="C32" i="16"/>
  <c r="D43" i="16" s="1"/>
  <c r="C17" i="16"/>
  <c r="C7" i="16"/>
  <c r="B46" i="16" s="1"/>
  <c r="C25" i="16" l="1"/>
  <c r="C43" i="16" s="1"/>
  <c r="C24" i="16"/>
  <c r="F40" i="15"/>
  <c r="F39" i="15"/>
  <c r="F38" i="15"/>
  <c r="B45" i="14"/>
  <c r="F37" i="15"/>
  <c r="F41" i="15" s="1"/>
  <c r="B48" i="15" s="1"/>
  <c r="C34" i="15"/>
  <c r="D44" i="15" s="1"/>
  <c r="C17" i="15"/>
  <c r="C7" i="15"/>
  <c r="C20" i="15" s="1"/>
  <c r="D28" i="15" l="1"/>
  <c r="B47" i="15" s="1"/>
  <c r="B49" i="15" s="1"/>
  <c r="C26" i="15"/>
  <c r="C25" i="15"/>
  <c r="E43" i="16" l="1"/>
  <c r="F43" i="16" s="1"/>
  <c r="C26" i="14"/>
  <c r="F37" i="14" l="1"/>
  <c r="F38" i="14" s="1"/>
  <c r="C32" i="14" l="1"/>
  <c r="D42" i="14" s="1"/>
  <c r="C17" i="14"/>
  <c r="C7" i="14"/>
  <c r="B46" i="14" l="1"/>
  <c r="C20" i="14"/>
  <c r="B46" i="11"/>
  <c r="B47" i="9"/>
  <c r="B47" i="7"/>
  <c r="B51" i="4"/>
  <c r="B52" i="4" s="1"/>
  <c r="B50" i="4"/>
  <c r="B47" i="3"/>
  <c r="B49" i="3" s="1"/>
  <c r="B51" i="2"/>
  <c r="B53" i="2" s="1"/>
  <c r="B48" i="3"/>
  <c r="B52" i="2"/>
  <c r="C42" i="14" l="1"/>
  <c r="E42" i="14" s="1"/>
  <c r="F40" i="12"/>
  <c r="F41" i="12" s="1"/>
  <c r="B49" i="12" s="1"/>
  <c r="C35" i="12"/>
  <c r="D45" i="12" s="1"/>
  <c r="C17" i="12"/>
  <c r="C7" i="12"/>
  <c r="D33" i="14" l="1"/>
  <c r="B47" i="14" s="1"/>
  <c r="C20" i="12"/>
  <c r="C26" i="12" s="1"/>
  <c r="B48" i="12"/>
  <c r="D36" i="12"/>
  <c r="C33" i="7"/>
  <c r="C17" i="7"/>
  <c r="C7" i="7"/>
  <c r="C20" i="7" s="1"/>
  <c r="C33" i="9"/>
  <c r="C17" i="9"/>
  <c r="C7" i="9"/>
  <c r="C20" i="9" s="1"/>
  <c r="C25" i="12" l="1"/>
  <c r="B50" i="12" s="1"/>
  <c r="C45" i="12"/>
  <c r="E45" i="12" s="1"/>
  <c r="C29" i="12"/>
  <c r="C25" i="7"/>
  <c r="C26" i="7"/>
  <c r="C25" i="9"/>
  <c r="C26" i="9"/>
  <c r="F43" i="11" l="1"/>
  <c r="F42" i="11"/>
  <c r="D44" i="9"/>
  <c r="F42" i="9"/>
  <c r="D44" i="7"/>
  <c r="F42" i="7"/>
  <c r="F42" i="4"/>
  <c r="F42" i="3"/>
  <c r="F42" i="2"/>
  <c r="E48" i="2" s="1"/>
  <c r="D35" i="11" l="1"/>
  <c r="C33" i="11"/>
  <c r="D38" i="11" s="1"/>
  <c r="B47" i="11" l="1"/>
  <c r="C17" i="11"/>
  <c r="C7" i="11"/>
  <c r="C20" i="11" l="1"/>
  <c r="C25" i="11" s="1"/>
  <c r="B48" i="9"/>
  <c r="E38" i="9"/>
  <c r="B48" i="7"/>
  <c r="C26" i="11" l="1"/>
  <c r="C38" i="11" s="1"/>
  <c r="E38" i="11" s="1"/>
  <c r="B48" i="11" s="1"/>
  <c r="B49" i="9"/>
  <c r="E38" i="7" l="1"/>
  <c r="B49" i="7" s="1"/>
  <c r="C6" i="2" l="1"/>
  <c r="C7" i="2" s="1"/>
  <c r="C33" i="4"/>
  <c r="D38" i="4" s="1"/>
  <c r="C17" i="4"/>
  <c r="C7" i="4"/>
  <c r="C33" i="3"/>
  <c r="D38" i="3" s="1"/>
  <c r="C17" i="3"/>
  <c r="C7" i="3"/>
  <c r="C17" i="2"/>
  <c r="C33" i="2"/>
  <c r="D37" i="2" s="1"/>
  <c r="C20" i="4" l="1"/>
  <c r="C25" i="4" s="1"/>
  <c r="C20" i="3"/>
  <c r="C26" i="3" s="1"/>
  <c r="C38" i="3" s="1"/>
  <c r="E38" i="3" s="1"/>
  <c r="C20" i="2"/>
  <c r="C26" i="4" l="1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<sst xmlns="http://schemas.openxmlformats.org/spreadsheetml/2006/main" count="732" uniqueCount="270">
  <si>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</si>
  <si>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</si>
  <si>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</si>
  <si>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</si>
  <si>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</si>
  <si>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</si>
  <si>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</si>
  <si>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</si>
  <si>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</si>
  <si>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</si>
  <si>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</si>
  <si>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</si>
  <si>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</si>
  <si>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</si>
  <si>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</si>
  <si>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</si>
  <si>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</si>
  <si>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</si>
  <si>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</si>
  <si>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</si>
  <si>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</si>
  <si>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</si>
  <si>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</si>
  <si>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</si>
  <si>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</si>
  <si>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</si>
  <si>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</si>
  <si>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</si>
  <si>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</si>
  <si>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</si>
  <si>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</si>
  <si>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</si>
  <si>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</si>
  <si>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</si>
  <si>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</si>
  <si>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</si>
  <si>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</si>
  <si>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</si>
  <si>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</si>
  <si>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</si>
  <si>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</si>
  <si>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</si>
  <si>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</si>
  <si>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</si>
  <si>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</si>
  <si>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</si>
  <si>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</si>
  <si>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* 회사차량 수익</t>
    <phoneticPr fontId="3" type="noConversion"/>
  </si>
  <si>
    <t>3박4일</t>
    <phoneticPr fontId="3" type="noConversion"/>
  </si>
  <si>
    <t>1일</t>
    <phoneticPr fontId="3" type="noConversion"/>
  </si>
  <si>
    <t>2박3일</t>
    <phoneticPr fontId="3" type="noConversion"/>
  </si>
  <si>
    <t>VSS0107J29(G)-HANA</t>
    <phoneticPr fontId="3" type="noConversion"/>
  </si>
  <si>
    <t>VSS0111J36(G)-KOREA TRAVEL</t>
    <phoneticPr fontId="3" type="noConversion"/>
  </si>
  <si>
    <t>VSS0113J16(G)-MULLIGAN TOUR</t>
    <phoneticPr fontId="3" type="noConversion"/>
  </si>
  <si>
    <t>VSS0116J29(G)-HANA</t>
    <phoneticPr fontId="3" type="noConversion"/>
  </si>
  <si>
    <t>VSS0126E13-HANA</t>
    <phoneticPr fontId="3" type="noConversion"/>
  </si>
  <si>
    <t>&lt;1월 호치민지사 현지수익&gt;</t>
    <phoneticPr fontId="3" type="noConversion"/>
  </si>
  <si>
    <t>&lt;2월 호치민지사 현지수익&gt;</t>
    <phoneticPr fontId="3" type="noConversion"/>
  </si>
  <si>
    <t>* 회사차량수익</t>
    <phoneticPr fontId="3" type="noConversion"/>
  </si>
  <si>
    <t>VSS0218J9(G)-HANA</t>
    <phoneticPr fontId="3" type="noConversion"/>
  </si>
  <si>
    <t>VSS0221J14(G)-HANA</t>
    <phoneticPr fontId="3" type="noConversion"/>
  </si>
  <si>
    <t>VHH0303G15-LOTTE JTB</t>
    <phoneticPr fontId="3" type="noConversion"/>
  </si>
  <si>
    <t>1박2일</t>
    <phoneticPr fontId="3" type="noConversion"/>
  </si>
  <si>
    <t>VSS0305S14(G)-TRAVEL Q</t>
    <phoneticPr fontId="3" type="noConversion"/>
  </si>
  <si>
    <t>VSS0312G20-HANA</t>
    <phoneticPr fontId="3" type="noConversion"/>
  </si>
  <si>
    <t>VHS0311S13-KOLONTOUR</t>
    <phoneticPr fontId="3" type="noConversion"/>
  </si>
  <si>
    <t>VSS0317W7-HANA</t>
    <phoneticPr fontId="3" type="noConversion"/>
  </si>
  <si>
    <t>&lt;3월 호치민지사 현지수익&gt;</t>
    <phoneticPr fontId="3" type="noConversion"/>
  </si>
  <si>
    <t>VSS0405G1-HANA</t>
    <phoneticPr fontId="3" type="noConversion"/>
  </si>
  <si>
    <t>VSS0408G4-HANA</t>
    <phoneticPr fontId="3" type="noConversion"/>
  </si>
  <si>
    <t>TOTAL</t>
    <phoneticPr fontId="3" type="noConversion"/>
  </si>
  <si>
    <t xml:space="preserve"> - 회사차량수익</t>
    <phoneticPr fontId="3" type="noConversion"/>
  </si>
  <si>
    <t xml:space="preserve"> - 교민투어수익</t>
    <phoneticPr fontId="3" type="noConversion"/>
  </si>
  <si>
    <t xml:space="preserve"> TOTAL: </t>
    <phoneticPr fontId="3" type="noConversion"/>
  </si>
  <si>
    <t>VSS0515J7</t>
    <phoneticPr fontId="3" type="noConversion"/>
  </si>
  <si>
    <t>VSS0523G6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</si>
  <si>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</si>
  <si>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</si>
  <si>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6/27일건 하나투어직불</t>
    <phoneticPr fontId="3" type="noConversion"/>
  </si>
  <si>
    <t>2015년 6월분 수익 정산 보고</t>
    <phoneticPr fontId="3" type="noConversion"/>
  </si>
  <si>
    <t>VSS0625E11</t>
    <phoneticPr fontId="3" type="noConversion"/>
  </si>
  <si>
    <t>입금액</t>
    <phoneticPr fontId="3" type="noConversion"/>
  </si>
  <si>
    <t>하나투어 수령한 항공수익 + 기본수익</t>
    <phoneticPr fontId="3" type="noConversion"/>
  </si>
  <si>
    <t>6월분</t>
    <phoneticPr fontId="3" type="noConversion"/>
  </si>
  <si>
    <t>2015년 5월분 수익 정산 보고</t>
    <phoneticPr fontId="3" type="noConversion"/>
  </si>
  <si>
    <t>2015년 4월분 수익 정산 보고</t>
    <phoneticPr fontId="3" type="noConversion"/>
  </si>
  <si>
    <t>날짜</t>
    <phoneticPr fontId="3" type="noConversion"/>
  </si>
  <si>
    <t>코드</t>
    <phoneticPr fontId="3" type="noConversion"/>
  </si>
  <si>
    <t>사용기간</t>
    <phoneticPr fontId="3" type="noConversion"/>
  </si>
  <si>
    <t>금액</t>
    <phoneticPr fontId="3" type="noConversion"/>
  </si>
  <si>
    <t>주유비</t>
    <phoneticPr fontId="3" type="noConversion"/>
  </si>
  <si>
    <t>총 수익</t>
    <phoneticPr fontId="3" type="noConversion"/>
  </si>
  <si>
    <t>TOTAL</t>
    <phoneticPr fontId="3" type="noConversion"/>
  </si>
  <si>
    <t>TOTAL : $680</t>
    <phoneticPr fontId="3" type="noConversion"/>
  </si>
  <si>
    <t>TOTAL : $1,380</t>
    <phoneticPr fontId="3" type="noConversion"/>
  </si>
  <si>
    <t>수익1</t>
    <phoneticPr fontId="3" type="noConversion"/>
  </si>
  <si>
    <t>수익2</t>
    <phoneticPr fontId="3" type="noConversion"/>
  </si>
  <si>
    <t>하나투어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</si>
  <si>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</si>
  <si>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</si>
  <si>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</si>
  <si>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</si>
  <si>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</si>
  <si>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</si>
  <si>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하나투어</t>
    <phoneticPr fontId="3" type="noConversion"/>
  </si>
  <si>
    <t xml:space="preserve">  </t>
    <phoneticPr fontId="3" type="noConversion"/>
  </si>
  <si>
    <t>&lt;6월 호치민지사 현지수익&gt;</t>
    <phoneticPr fontId="3" type="noConversion"/>
  </si>
  <si>
    <t>5월분</t>
    <phoneticPr fontId="3" type="noConversion"/>
  </si>
  <si>
    <t>&lt;5월 호치민지사 현지수익&gt;</t>
    <phoneticPr fontId="3" type="noConversion"/>
  </si>
  <si>
    <t>4월분</t>
    <phoneticPr fontId="3" type="noConversion"/>
  </si>
  <si>
    <t>&lt;4월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</si>
  <si>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</si>
  <si>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</si>
  <si>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기타</t>
    <phoneticPr fontId="3" type="noConversion"/>
  </si>
  <si>
    <t>호텔,골프,차량등</t>
    <phoneticPr fontId="3" type="noConversion"/>
  </si>
  <si>
    <t>&lt;지출&gt;</t>
    <phoneticPr fontId="3" type="noConversion"/>
  </si>
  <si>
    <t>차량</t>
    <phoneticPr fontId="3" type="noConversion"/>
  </si>
  <si>
    <t>감가상각비</t>
    <phoneticPr fontId="3" type="noConversion"/>
  </si>
  <si>
    <t>광고비</t>
    <phoneticPr fontId="3" type="noConversion"/>
  </si>
  <si>
    <t>신짜오</t>
    <phoneticPr fontId="3" type="noConversion"/>
  </si>
  <si>
    <t>5월 손실분</t>
    <phoneticPr fontId="3" type="noConversion"/>
  </si>
  <si>
    <t>하나투어</t>
    <phoneticPr fontId="3" type="noConversion"/>
  </si>
  <si>
    <t>6월 손실분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</si>
  <si>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</si>
  <si>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</si>
  <si>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</si>
  <si>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</si>
  <si>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</si>
  <si>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</si>
  <si>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</si>
  <si>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</si>
  <si>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추후 수익분에서 제할 예정입니다.</t>
    <phoneticPr fontId="3" type="noConversion"/>
  </si>
  <si>
    <t>하나투어 7월까지 손실 미수 잔액(8월로 이월할 금액)</t>
    <phoneticPr fontId="3" type="noConversion"/>
  </si>
  <si>
    <t>VSS0702S8</t>
    <phoneticPr fontId="3" type="noConversion"/>
  </si>
  <si>
    <t>4일</t>
    <phoneticPr fontId="3" type="noConversion"/>
  </si>
  <si>
    <t>&lt;7월 호치민지사 현지수익&gt;</t>
    <phoneticPr fontId="3" type="noConversion"/>
  </si>
  <si>
    <t xml:space="preserve"> - 회사차량수익</t>
    <phoneticPr fontId="3" type="noConversion"/>
  </si>
  <si>
    <t xml:space="preserve"> TOTAL</t>
    <phoneticPr fontId="3" type="noConversion"/>
  </si>
  <si>
    <t>2015년 8월분 수익 정산 보고</t>
    <phoneticPr fontId="3" type="noConversion"/>
  </si>
  <si>
    <t>8월분</t>
    <phoneticPr fontId="3" type="noConversion"/>
  </si>
  <si>
    <t>하나투어 손실분 잔액</t>
    <phoneticPr fontId="3" type="noConversion"/>
  </si>
  <si>
    <t>&lt;8월 호치민지사 현지수익&gt;</t>
    <phoneticPr fontId="3" type="noConversion"/>
  </si>
  <si>
    <t xml:space="preserve">VSS0822S18 </t>
    <phoneticPr fontId="3" type="noConversion"/>
  </si>
  <si>
    <t>2015년 9월분 수익 정산 보고</t>
    <phoneticPr fontId="3" type="noConversion"/>
  </si>
  <si>
    <t>9월분</t>
    <phoneticPr fontId="3" type="noConversion"/>
  </si>
  <si>
    <t>감가상각비</t>
    <phoneticPr fontId="3" type="noConversion"/>
  </si>
  <si>
    <t>기본수익</t>
    <phoneticPr fontId="3" type="noConversion"/>
  </si>
  <si>
    <t>VSS0925W21</t>
    <phoneticPr fontId="3" type="noConversion"/>
  </si>
  <si>
    <t>VHSR0928J5</t>
    <phoneticPr fontId="3" type="noConversion"/>
  </si>
  <si>
    <t>VSS0912T16</t>
    <phoneticPr fontId="3" type="noConversion"/>
  </si>
  <si>
    <t>VSS0903G12</t>
    <phoneticPr fontId="3" type="noConversion"/>
  </si>
  <si>
    <t>이월하여 추후 수익분에서 제할 예정입니다.</t>
    <phoneticPr fontId="3" type="noConversion"/>
  </si>
  <si>
    <t>&lt;9월 호치민지사 현지수익&gt;</t>
    <phoneticPr fontId="3" type="noConversion"/>
  </si>
  <si>
    <t>2015년 10월분 수익 정산 보고</t>
    <phoneticPr fontId="3" type="noConversion"/>
  </si>
  <si>
    <t>10월분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</si>
  <si>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</si>
  <si>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</si>
  <si>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</si>
  <si>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</si>
  <si>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</si>
  <si>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</si>
  <si>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</si>
  <si>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</si>
  <si>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</si>
  <si>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</si>
  <si>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</si>
  <si>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</si>
  <si>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</si>
  <si>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</si>
  <si>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</si>
  <si>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</si>
  <si>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</si>
  <si>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</si>
  <si>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</si>
  <si>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 xml:space="preserve">VSS1002J1(G) </t>
    <phoneticPr fontId="3" type="noConversion"/>
  </si>
  <si>
    <t xml:space="preserve">VSS1023S5 </t>
    <phoneticPr fontId="3" type="noConversion"/>
  </si>
  <si>
    <t xml:space="preserve">VSS1009S5 </t>
    <phoneticPr fontId="3" type="noConversion"/>
  </si>
  <si>
    <t>&lt;10월 호치민지사 현지수익&gt;</t>
    <phoneticPr fontId="3" type="noConversion"/>
  </si>
  <si>
    <t>이월된 수익</t>
    <phoneticPr fontId="3" type="noConversion"/>
  </si>
  <si>
    <t>2015년 11월분 수익 정산 보고</t>
    <phoneticPr fontId="3" type="noConversion"/>
  </si>
  <si>
    <t>11월분</t>
    <phoneticPr fontId="3" type="noConversion"/>
  </si>
  <si>
    <t>미라클호텔(씨엠림)</t>
    <phoneticPr fontId="3" type="noConversion"/>
  </si>
  <si>
    <t>&lt;11월 호치민지사 현지수익&gt;</t>
    <phoneticPr fontId="3" type="noConversion"/>
  </si>
  <si>
    <r>
      <t>VSS1117G12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</si>
  <si>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r>
      <t>VSS1126W27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</si>
  <si>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t>하나투어 수금</t>
    <phoneticPr fontId="3" type="noConversion"/>
  </si>
  <si>
    <t>(+)교민투어 수익 입금</t>
    <phoneticPr fontId="3" type="noConversion"/>
  </si>
  <si>
    <t>(-)하나투어 수익 배분</t>
    <phoneticPr fontId="3" type="noConversion"/>
  </si>
  <si>
    <t>(+)회사차량 수익 입금</t>
    <phoneticPr fontId="3" type="noConversion"/>
  </si>
  <si>
    <t>시제 입금액</t>
    <phoneticPr fontId="3" type="noConversion"/>
  </si>
  <si>
    <t>현지투어 총 수익금</t>
    <phoneticPr fontId="3" type="noConversion"/>
  </si>
  <si>
    <t>하나투어 이월 잔액</t>
    <phoneticPr fontId="3" type="noConversion"/>
  </si>
  <si>
    <t>* 하나투어에서 수금</t>
    <phoneticPr fontId="3" type="noConversion"/>
  </si>
  <si>
    <t>VSS1111J1(G)</t>
    <phoneticPr fontId="3" type="noConversion"/>
  </si>
  <si>
    <r>
      <t>VSS1113E9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3" type="noConversion"/>
  </si>
  <si>
    <t>2015년 12월분 수익 정산 보고</t>
  </si>
  <si>
    <t>&lt;기본수익&gt;</t>
  </si>
  <si>
    <t>데이투어</t>
  </si>
  <si>
    <t>12월분</t>
  </si>
  <si>
    <t>항공권</t>
  </si>
  <si>
    <t>기타</t>
  </si>
  <si>
    <t>호텔,골프,차량등</t>
  </si>
  <si>
    <t>1)</t>
  </si>
  <si>
    <t>&lt;지출&gt;</t>
  </si>
  <si>
    <t>차량</t>
  </si>
  <si>
    <t>기사월급</t>
  </si>
  <si>
    <t>주차비및통행료</t>
  </si>
  <si>
    <t>주유비</t>
  </si>
  <si>
    <t>감가상각비</t>
  </si>
  <si>
    <t>보험료</t>
  </si>
  <si>
    <t>광고비</t>
  </si>
  <si>
    <t>신짜오</t>
  </si>
  <si>
    <t>2)</t>
  </si>
  <si>
    <t>&lt;순수익&gt;</t>
  </si>
  <si>
    <t>1)기본수익 - 2)지출분</t>
  </si>
  <si>
    <t>&lt;수익배분&gt;</t>
  </si>
  <si>
    <t>수익1</t>
  </si>
  <si>
    <t>코리아트래블</t>
  </si>
  <si>
    <t>수익2</t>
  </si>
  <si>
    <t>하나투어</t>
  </si>
  <si>
    <t>3)</t>
  </si>
  <si>
    <t xml:space="preserve">  </t>
  </si>
  <si>
    <t>* 하나투어에서 직접 수령한 커미션분</t>
  </si>
  <si>
    <t>항공발권컴</t>
  </si>
  <si>
    <t>0건</t>
  </si>
  <si>
    <t>항공수익</t>
  </si>
  <si>
    <t>호텔수익</t>
  </si>
  <si>
    <t>4)</t>
  </si>
  <si>
    <t>수익배분</t>
  </si>
  <si>
    <t>항공컴</t>
  </si>
  <si>
    <t>하나투어에 지불할 총금액</t>
  </si>
  <si>
    <t xml:space="preserve">VSS1207J9 </t>
  </si>
  <si>
    <t>VSS1208J3(G)</t>
  </si>
  <si>
    <t xml:space="preserve">VSS1220E15 </t>
  </si>
  <si>
    <t>&lt;12월 호치민지사 현지수익&gt;</t>
    <phoneticPr fontId="3" type="noConversion"/>
  </si>
  <si>
    <t>2016년1월 수익보고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</si>
  <si>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</si>
  <si>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</si>
  <si>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</si>
  <si>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</si>
  <si>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</si>
  <si>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</si>
  <si>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기사구정보너스100%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</si>
  <si>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</si>
  <si>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</si>
  <si>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</si>
  <si>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</si>
  <si>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</si>
  <si>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</si>
  <si>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</si>
  <si>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</si>
  <si>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</si>
  <si>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</si>
  <si>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</si>
  <si>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</si>
  <si>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</si>
  <si>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</si>
  <si>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</si>
  <si>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</si>
  <si>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</si>
  <si>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</si>
  <si>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</si>
  <si>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</si>
  <si>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</si>
  <si>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</si>
  <si>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</si>
  <si>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</si>
  <si>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</si>
  <si>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VSS0113E20</t>
    <phoneticPr fontId="3" type="noConversion"/>
  </si>
  <si>
    <t>(+)하나투어 직수령 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</si>
</sst>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24" formatCode="\$#,##0_);[Red]\(\$#,##0\)"/>
    <numFmt numFmtId="176" formatCode="\$#,##0"/>
    <numFmt numFmtId="177" formatCode="_-[$$-409]* #,##0_ ;_-[$$-409]* \-#,##0\ ;_-[$$-409]* &quot;-&quot;??_ ;_-@_ "/>
    <numFmt numFmtId="178" formatCode="mm&quot;월&quot;\ dd&quot;일&quot;"/>
    <numFmt numFmtId="179" formatCode="#,##0_);[Red]\(#,##0\)"/>
    <numFmt numFmtId="180" formatCode="#,##0_ "/>
    <numFmt numFmtId="181" formatCode="[$VND]\ #,##0_);[Red]\([$VND]\ #,##0\)"/>
  </numFmts>
  <fonts count="17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2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81" fontId="0" fillId="0" borderId="1" xfId="0" applyNumberForma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16" fillId="0" borderId="0" xfId="0" applyNumberFormat="1" applyFo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81" fontId="0" fillId="6" borderId="10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3" fillId="7" borderId="8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7" workbookViewId="0">
      <selection activeCell="B52" sqref="B52"/>
    </sheetView>
  </sheetViews>
  <sheetFormatPr defaultRowHeight="16.5"/>
  <cols>
    <col min="1" max="1" width="15.375" customWidth="1"/>
    <col min="2" max="2" width="24.875" customWidth="1"/>
    <col min="3" max="3" width="11.75" style="2" customWidth="1"/>
    <col min="4" max="4" width="11" bestFit="1" customWidth="1"/>
    <col min="5" max="5" width="23.125" customWidth="1"/>
    <col min="6" max="6" width="11" bestFit="1" customWidth="1"/>
  </cols>
  <sheetData>
    <row r="1" spans="1:5" ht="28.5" customHeight="1">
      <c r="A1" s="1" t="s">
        <v>34</v>
      </c>
    </row>
    <row r="3" spans="1:5">
      <c r="A3" s="3" t="s">
        <v>33</v>
      </c>
    </row>
    <row r="4" spans="1:5" ht="18" customHeight="1">
      <c r="A4" s="4" t="s">
        <v>32</v>
      </c>
      <c r="B4" s="5" t="s">
        <v>30</v>
      </c>
      <c r="C4" s="23">
        <v>1450</v>
      </c>
      <c r="D4" s="7"/>
      <c r="E4" s="7"/>
    </row>
    <row r="5" spans="1:5" ht="18" customHeight="1">
      <c r="A5" s="5" t="s">
        <v>31</v>
      </c>
      <c r="B5" s="5" t="s">
        <v>30</v>
      </c>
      <c r="C5" s="23">
        <v>8</v>
      </c>
      <c r="D5" s="7"/>
      <c r="E5" s="7"/>
    </row>
    <row r="6" spans="1:5" ht="18" customHeight="1">
      <c r="A6" s="5" t="s">
        <v>29</v>
      </c>
      <c r="B6" s="5" t="s">
        <v>28</v>
      </c>
      <c r="C6" s="23">
        <f>140+80</f>
        <v>220</v>
      </c>
      <c r="D6" s="7"/>
      <c r="E6" s="7"/>
    </row>
    <row r="7" spans="1:5">
      <c r="B7" s="8" t="s">
        <v>27</v>
      </c>
      <c r="C7" s="9">
        <f>SUM(C4:C6)</f>
        <v>1678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48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49"/>
      <c r="B12" s="5" t="s">
        <v>23</v>
      </c>
      <c r="C12" s="12">
        <v>104</v>
      </c>
    </row>
    <row r="13" spans="1:5" ht="18" customHeight="1">
      <c r="A13" s="149"/>
      <c r="B13" s="5" t="s">
        <v>22</v>
      </c>
      <c r="C13" s="12">
        <v>150</v>
      </c>
    </row>
    <row r="14" spans="1:5" ht="18" customHeight="1">
      <c r="A14" s="149"/>
      <c r="B14" s="5" t="s">
        <v>21</v>
      </c>
      <c r="C14" s="12">
        <v>300</v>
      </c>
    </row>
    <row r="15" spans="1:5" ht="18" customHeight="1">
      <c r="A15" s="150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1204</v>
      </c>
    </row>
    <row r="20" spans="1:4">
      <c r="A20" s="3" t="s">
        <v>16</v>
      </c>
      <c r="B20" s="15" t="s">
        <v>15</v>
      </c>
      <c r="C20" s="16">
        <f>C7-C17</f>
        <v>474</v>
      </c>
    </row>
    <row r="24" spans="1:4">
      <c r="A24" s="3" t="s">
        <v>14</v>
      </c>
    </row>
    <row r="25" spans="1:4" ht="20.100000000000001" customHeight="1">
      <c r="A25" s="4" t="s">
        <v>13</v>
      </c>
      <c r="B25" s="17" t="s">
        <v>12</v>
      </c>
      <c r="C25" s="18">
        <f>C20/2</f>
        <v>237</v>
      </c>
    </row>
    <row r="26" spans="1:4" ht="20.100000000000001" customHeight="1">
      <c r="A26" s="5" t="s">
        <v>11</v>
      </c>
      <c r="B26" s="17" t="s">
        <v>10</v>
      </c>
      <c r="C26" s="18">
        <f>C20/2</f>
        <v>237</v>
      </c>
      <c r="D26" t="s">
        <v>37</v>
      </c>
    </row>
    <row r="28" spans="1:4">
      <c r="A28" t="s">
        <v>8</v>
      </c>
    </row>
    <row r="29" spans="1:4">
      <c r="A29" s="15" t="s">
        <v>7</v>
      </c>
      <c r="B29" s="15"/>
    </row>
    <row r="30" spans="1:4" ht="18" customHeight="1">
      <c r="A30" s="4" t="s">
        <v>6</v>
      </c>
      <c r="B30" s="6" t="s">
        <v>5</v>
      </c>
      <c r="C30" s="19"/>
    </row>
    <row r="31" spans="1:4" ht="18" customHeight="1">
      <c r="A31" s="4" t="s">
        <v>4</v>
      </c>
      <c r="B31" s="6"/>
      <c r="C31" s="19"/>
    </row>
    <row r="32" spans="1:4" ht="18" customHeight="1">
      <c r="A32" s="4" t="s">
        <v>2</v>
      </c>
      <c r="B32" s="6"/>
      <c r="C32" s="19"/>
    </row>
    <row r="33" spans="1:6">
      <c r="A33" s="15"/>
      <c r="B33" s="20"/>
      <c r="C33" s="21">
        <f>SUM(C30:C32)</f>
        <v>0</v>
      </c>
      <c r="D33" t="s">
        <v>38</v>
      </c>
    </row>
    <row r="34" spans="1:6">
      <c r="A34" s="15"/>
      <c r="B34" s="20"/>
      <c r="C34" s="30"/>
    </row>
    <row r="35" spans="1:6" ht="17.25" thickBot="1"/>
    <row r="36" spans="1:6">
      <c r="C36" s="28" t="s">
        <v>35</v>
      </c>
      <c r="D36" s="24" t="s">
        <v>39</v>
      </c>
      <c r="E36" s="26" t="s">
        <v>36</v>
      </c>
    </row>
    <row r="37" spans="1:6" ht="17.25" thickBot="1">
      <c r="C37" s="29">
        <f>C26</f>
        <v>237</v>
      </c>
      <c r="D37" s="25">
        <f>C33</f>
        <v>0</v>
      </c>
      <c r="E37" s="27">
        <f>C37-D37</f>
        <v>237</v>
      </c>
    </row>
    <row r="40" spans="1:6">
      <c r="A40" t="s">
        <v>47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42011</v>
      </c>
      <c r="B42" s="35" t="s">
        <v>51</v>
      </c>
      <c r="C42" s="33" t="s">
        <v>48</v>
      </c>
      <c r="D42" s="34">
        <v>8400000</v>
      </c>
      <c r="E42" s="153">
        <v>2974955</v>
      </c>
      <c r="F42" s="156">
        <f>SUM(D42:D47)-E42</f>
        <v>29925045</v>
      </c>
    </row>
    <row r="43" spans="1:6">
      <c r="A43" s="32">
        <v>42015</v>
      </c>
      <c r="B43" s="36" t="s">
        <v>52</v>
      </c>
      <c r="C43" s="33" t="s">
        <v>48</v>
      </c>
      <c r="D43" s="34">
        <v>8400000</v>
      </c>
      <c r="E43" s="154"/>
      <c r="F43" s="157"/>
    </row>
    <row r="44" spans="1:6">
      <c r="A44" s="32">
        <v>42015</v>
      </c>
      <c r="B44" s="36" t="s">
        <v>53</v>
      </c>
      <c r="C44" s="33" t="s">
        <v>49</v>
      </c>
      <c r="D44" s="34">
        <v>2500000</v>
      </c>
      <c r="E44" s="154"/>
      <c r="F44" s="157"/>
    </row>
    <row r="45" spans="1:6">
      <c r="A45" s="32">
        <v>42016</v>
      </c>
      <c r="B45" s="36" t="s">
        <v>53</v>
      </c>
      <c r="C45" s="33" t="s">
        <v>49</v>
      </c>
      <c r="D45" s="34">
        <v>1000000</v>
      </c>
      <c r="E45" s="154"/>
      <c r="F45" s="157"/>
    </row>
    <row r="46" spans="1:6">
      <c r="A46" s="32">
        <v>42020</v>
      </c>
      <c r="B46" s="36" t="s">
        <v>54</v>
      </c>
      <c r="C46" s="33" t="s">
        <v>50</v>
      </c>
      <c r="D46" s="34">
        <v>6300000</v>
      </c>
      <c r="E46" s="154"/>
      <c r="F46" s="157"/>
    </row>
    <row r="47" spans="1:6" ht="24" customHeight="1">
      <c r="A47" s="32">
        <v>42030</v>
      </c>
      <c r="B47" s="36" t="s">
        <v>55</v>
      </c>
      <c r="C47" s="33" t="s">
        <v>50</v>
      </c>
      <c r="D47" s="34">
        <v>6300000</v>
      </c>
      <c r="E47" s="155"/>
      <c r="F47" s="158"/>
    </row>
    <row r="48" spans="1:6">
      <c r="C48" s="151" t="s">
        <v>92</v>
      </c>
      <c r="D48" s="152"/>
      <c r="E48">
        <f>F42/21800</f>
        <v>1372.708486238532</v>
      </c>
    </row>
    <row r="50" spans="1:2">
      <c r="A50" t="s">
        <v>56</v>
      </c>
    </row>
    <row r="51" spans="1:2">
      <c r="A51" t="s">
        <v>72</v>
      </c>
      <c r="B51" s="2">
        <f>C7-C26</f>
        <v>1441</v>
      </c>
    </row>
    <row r="52" spans="1:2">
      <c r="A52" t="s">
        <v>136</v>
      </c>
      <c r="B52" s="2">
        <f>E48</f>
        <v>1372.708486238532</v>
      </c>
    </row>
    <row r="53" spans="1:2">
      <c r="A53" s="37" t="s">
        <v>137</v>
      </c>
      <c r="B53" s="2">
        <f>B51+B52</f>
        <v>2813.7084862385318</v>
      </c>
    </row>
  </sheetData>
  <mergeCells count="4">
    <mergeCell ref="A11:A15"/>
    <mergeCell ref="C48:D48"/>
    <mergeCell ref="E42:E47"/>
    <mergeCell ref="F42:F4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8" workbookViewId="0">
      <selection activeCell="E43" sqref="E43"/>
    </sheetView>
  </sheetViews>
  <sheetFormatPr defaultRowHeight="16.5"/>
  <cols>
    <col min="1" max="1" width="31.25" style="56" bestFit="1" customWidth="1"/>
    <col min="2" max="2" width="23.5" style="56" customWidth="1"/>
    <col min="3" max="3" width="11.75" style="58" customWidth="1"/>
    <col min="4" max="4" width="16.12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>
      <c r="A1" s="57" t="s">
        <v>153</v>
      </c>
    </row>
    <row r="3" spans="1:5">
      <c r="A3" s="59" t="s">
        <v>33</v>
      </c>
    </row>
    <row r="4" spans="1:5">
      <c r="A4" s="60" t="s">
        <v>32</v>
      </c>
      <c r="B4" s="61" t="s">
        <v>154</v>
      </c>
      <c r="C4" s="78">
        <v>1025</v>
      </c>
      <c r="D4" s="63"/>
      <c r="E4" s="63"/>
    </row>
    <row r="5" spans="1:5">
      <c r="A5" s="61" t="s">
        <v>31</v>
      </c>
      <c r="B5" s="61" t="s">
        <v>154</v>
      </c>
      <c r="C5" s="78"/>
      <c r="D5" s="63"/>
      <c r="E5" s="63"/>
    </row>
    <row r="6" spans="1:5">
      <c r="A6" s="61" t="s">
        <v>29</v>
      </c>
      <c r="B6" s="61" t="s">
        <v>28</v>
      </c>
      <c r="C6" s="78">
        <v>246</v>
      </c>
      <c r="D6" s="63"/>
      <c r="E6" s="63"/>
    </row>
    <row r="7" spans="1:5">
      <c r="B7" s="64" t="s">
        <v>27</v>
      </c>
      <c r="C7" s="65">
        <f>SUM(C4:C6)</f>
        <v>1271</v>
      </c>
      <c r="D7" s="63"/>
      <c r="E7" s="63"/>
    </row>
    <row r="8" spans="1:5">
      <c r="B8" s="64"/>
      <c r="C8" s="66"/>
      <c r="D8" s="63"/>
      <c r="E8" s="63"/>
    </row>
    <row r="9" spans="1:5">
      <c r="B9" s="63"/>
      <c r="C9" s="67"/>
      <c r="D9" s="63"/>
      <c r="E9" s="63"/>
    </row>
    <row r="10" spans="1:5">
      <c r="A10" s="59" t="s">
        <v>26</v>
      </c>
      <c r="B10" s="63"/>
      <c r="C10" s="67"/>
      <c r="D10" s="63"/>
      <c r="E10" s="63"/>
    </row>
    <row r="11" spans="1:5">
      <c r="A11" s="148" t="s">
        <v>25</v>
      </c>
      <c r="B11" s="61" t="s">
        <v>24</v>
      </c>
      <c r="C11" s="68">
        <v>350</v>
      </c>
      <c r="D11" s="63"/>
      <c r="E11" s="63"/>
    </row>
    <row r="12" spans="1:5">
      <c r="A12" s="149"/>
      <c r="B12" s="61" t="s">
        <v>23</v>
      </c>
      <c r="C12" s="68">
        <v>80</v>
      </c>
    </row>
    <row r="13" spans="1:5">
      <c r="A13" s="149"/>
      <c r="B13" s="61" t="s">
        <v>22</v>
      </c>
      <c r="C13" s="68">
        <v>100</v>
      </c>
    </row>
    <row r="14" spans="1:5">
      <c r="A14" s="149"/>
      <c r="B14" s="61" t="s">
        <v>155</v>
      </c>
      <c r="C14" s="68">
        <v>300</v>
      </c>
    </row>
    <row r="15" spans="1:5">
      <c r="A15" s="150"/>
      <c r="B15" s="61" t="s">
        <v>156</v>
      </c>
      <c r="C15" s="68">
        <v>50</v>
      </c>
    </row>
    <row r="16" spans="1:5">
      <c r="A16" s="61" t="s">
        <v>157</v>
      </c>
      <c r="B16" s="61" t="s">
        <v>158</v>
      </c>
      <c r="C16" s="68">
        <v>250</v>
      </c>
    </row>
    <row r="17" spans="1:4">
      <c r="B17" s="69" t="s">
        <v>159</v>
      </c>
      <c r="C17" s="70">
        <f>SUM(C11:C16)</f>
        <v>1130</v>
      </c>
    </row>
    <row r="20" spans="1:4">
      <c r="A20" s="59" t="s">
        <v>160</v>
      </c>
      <c r="B20" s="71" t="s">
        <v>161</v>
      </c>
      <c r="C20" s="72">
        <v>141</v>
      </c>
    </row>
    <row r="21" spans="1:4">
      <c r="C21" s="88"/>
    </row>
    <row r="23" spans="1:4">
      <c r="A23" s="59" t="s">
        <v>162</v>
      </c>
    </row>
    <row r="24" spans="1:4">
      <c r="A24" s="60" t="s">
        <v>163</v>
      </c>
      <c r="B24" s="73" t="s">
        <v>164</v>
      </c>
      <c r="C24" s="74">
        <f>C20/2</f>
        <v>70.5</v>
      </c>
    </row>
    <row r="25" spans="1:4">
      <c r="A25" s="61" t="s">
        <v>165</v>
      </c>
      <c r="B25" s="73" t="s">
        <v>166</v>
      </c>
      <c r="C25" s="74">
        <f>C20/2</f>
        <v>70.5</v>
      </c>
      <c r="D25" s="56" t="s">
        <v>167</v>
      </c>
    </row>
    <row r="27" spans="1:4">
      <c r="A27" s="56" t="s">
        <v>168</v>
      </c>
    </row>
    <row r="28" spans="1:4">
      <c r="A28" s="71" t="s">
        <v>169</v>
      </c>
      <c r="B28" s="71"/>
    </row>
    <row r="29" spans="1:4">
      <c r="A29" s="60" t="s">
        <v>170</v>
      </c>
      <c r="B29" s="62" t="s">
        <v>171</v>
      </c>
      <c r="C29" s="75"/>
    </row>
    <row r="30" spans="1:4">
      <c r="A30" s="60" t="s">
        <v>172</v>
      </c>
      <c r="B30" s="62"/>
      <c r="C30" s="75"/>
    </row>
    <row r="31" spans="1:4">
      <c r="A31" s="60" t="s">
        <v>173</v>
      </c>
      <c r="B31" s="62"/>
      <c r="C31" s="75"/>
    </row>
    <row r="32" spans="1:4">
      <c r="A32" s="71"/>
      <c r="B32" s="76"/>
      <c r="C32" s="77">
        <f>SUM(C29:C31)</f>
        <v>0</v>
      </c>
      <c r="D32" s="56" t="s">
        <v>0</v>
      </c>
    </row>
    <row r="34" spans="1:6">
      <c r="A34" s="56" t="s">
        <v>58</v>
      </c>
    </row>
    <row r="35" spans="1:6">
      <c r="A35" s="87" t="s">
        <v>86</v>
      </c>
      <c r="B35" s="87" t="s">
        <v>87</v>
      </c>
      <c r="C35" s="46" t="s">
        <v>88</v>
      </c>
      <c r="D35" s="87" t="s">
        <v>89</v>
      </c>
      <c r="E35" s="87" t="s">
        <v>22</v>
      </c>
      <c r="F35" s="87" t="s">
        <v>91</v>
      </c>
    </row>
    <row r="36" spans="1:6">
      <c r="A36" s="32">
        <v>42282</v>
      </c>
      <c r="B36" s="87" t="s">
        <v>174</v>
      </c>
      <c r="C36" s="87">
        <v>4</v>
      </c>
      <c r="D36" s="85">
        <v>7900000</v>
      </c>
      <c r="E36" s="85">
        <v>1000000</v>
      </c>
      <c r="F36" s="85">
        <f>D36-E36</f>
        <v>6900000</v>
      </c>
    </row>
    <row r="37" spans="1:6">
      <c r="A37" s="32">
        <v>42291</v>
      </c>
      <c r="B37" s="87" t="s">
        <v>176</v>
      </c>
      <c r="C37" s="87">
        <v>4</v>
      </c>
      <c r="D37" s="85">
        <v>11200000</v>
      </c>
      <c r="E37" s="85">
        <v>2000000</v>
      </c>
      <c r="F37" s="85">
        <f>D37-E37</f>
        <v>9200000</v>
      </c>
    </row>
    <row r="38" spans="1:6">
      <c r="A38" s="32">
        <v>42303</v>
      </c>
      <c r="B38" s="87" t="s">
        <v>175</v>
      </c>
      <c r="C38" s="87">
        <v>4</v>
      </c>
      <c r="D38" s="85">
        <v>4200000</v>
      </c>
      <c r="E38" s="85">
        <v>1000000</v>
      </c>
      <c r="F38" s="85">
        <f>D38-E38</f>
        <v>3200000</v>
      </c>
    </row>
    <row r="39" spans="1:6">
      <c r="E39" s="86" t="s">
        <v>70</v>
      </c>
      <c r="F39" s="41">
        <f>SUM(F36:F38)/22500</f>
        <v>857.77777777777783</v>
      </c>
    </row>
    <row r="40" spans="1:6">
      <c r="E40" s="86"/>
      <c r="F40" s="41"/>
    </row>
    <row r="41" spans="1:6" ht="17.25" thickBot="1"/>
    <row r="42" spans="1:6">
      <c r="C42" s="83" t="s">
        <v>35</v>
      </c>
      <c r="D42" s="79" t="s">
        <v>39</v>
      </c>
      <c r="E42" s="79" t="s">
        <v>178</v>
      </c>
      <c r="F42" s="81" t="s">
        <v>36</v>
      </c>
    </row>
    <row r="43" spans="1:6" ht="17.25" thickBot="1">
      <c r="C43" s="84">
        <f>C25</f>
        <v>70.5</v>
      </c>
      <c r="D43" s="80">
        <f>C32</f>
        <v>0</v>
      </c>
      <c r="E43" s="80">
        <f>수익정산9월!C26</f>
        <v>-264</v>
      </c>
      <c r="F43" s="82">
        <f>C43+E43</f>
        <v>-193.5</v>
      </c>
    </row>
    <row r="45" spans="1:6">
      <c r="A45" s="56" t="s">
        <v>177</v>
      </c>
    </row>
    <row r="46" spans="1:6">
      <c r="A46" s="56" t="s">
        <v>72</v>
      </c>
      <c r="B46" s="38">
        <f>C7</f>
        <v>1271</v>
      </c>
    </row>
    <row r="47" spans="1:6">
      <c r="A47" s="56" t="s">
        <v>71</v>
      </c>
      <c r="B47" s="38">
        <f>F39</f>
        <v>857.77777777777783</v>
      </c>
    </row>
    <row r="48" spans="1:6">
      <c r="A48" s="39" t="s">
        <v>73</v>
      </c>
      <c r="B48" s="38">
        <f>B46+B47</f>
        <v>2128.7777777777778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2" workbookViewId="0">
      <selection activeCell="A35" sqref="A35:XFD50"/>
    </sheetView>
  </sheetViews>
  <sheetFormatPr defaultRowHeight="16.5"/>
  <cols>
    <col min="1" max="1" width="28" style="56" bestFit="1" customWidth="1"/>
    <col min="2" max="2" width="23.5" style="56" customWidth="1"/>
    <col min="3" max="3" width="13.75" style="58" bestFit="1" customWidth="1"/>
    <col min="4" max="4" width="24.87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>
      <c r="A1" s="164" t="s">
        <v>179</v>
      </c>
      <c r="B1" s="164"/>
      <c r="C1" s="164"/>
    </row>
    <row r="3" spans="1:5">
      <c r="A3" s="59" t="s">
        <v>33</v>
      </c>
    </row>
    <row r="4" spans="1:5">
      <c r="A4" s="60" t="s">
        <v>32</v>
      </c>
      <c r="B4" s="61" t="s">
        <v>180</v>
      </c>
      <c r="C4" s="78">
        <v>1620</v>
      </c>
      <c r="D4" s="63"/>
      <c r="E4" s="63"/>
    </row>
    <row r="5" spans="1:5">
      <c r="A5" s="61" t="s">
        <v>31</v>
      </c>
      <c r="B5" s="61" t="s">
        <v>180</v>
      </c>
      <c r="C5" s="78"/>
      <c r="D5" s="63"/>
      <c r="E5" s="63"/>
    </row>
    <row r="6" spans="1:5">
      <c r="A6" s="61" t="s">
        <v>29</v>
      </c>
      <c r="B6" s="61" t="s">
        <v>28</v>
      </c>
      <c r="C6" s="78">
        <v>30</v>
      </c>
      <c r="D6" s="63"/>
      <c r="E6" s="63"/>
    </row>
    <row r="7" spans="1:5">
      <c r="B7" s="64" t="s">
        <v>27</v>
      </c>
      <c r="C7" s="65">
        <f>SUM(C4:C6)</f>
        <v>1650</v>
      </c>
      <c r="D7" s="63"/>
      <c r="E7" s="63"/>
    </row>
    <row r="8" spans="1:5">
      <c r="B8" s="64"/>
      <c r="C8" s="66"/>
      <c r="D8" s="63"/>
      <c r="E8" s="63"/>
    </row>
    <row r="9" spans="1:5">
      <c r="B9" s="63"/>
      <c r="C9" s="67"/>
      <c r="D9" s="63"/>
      <c r="E9" s="63"/>
    </row>
    <row r="10" spans="1:5">
      <c r="A10" s="59" t="s">
        <v>26</v>
      </c>
      <c r="B10" s="63"/>
      <c r="C10" s="67"/>
      <c r="D10" s="63"/>
      <c r="E10" s="63"/>
    </row>
    <row r="11" spans="1:5">
      <c r="A11" s="148" t="s">
        <v>25</v>
      </c>
      <c r="B11" s="61" t="s">
        <v>24</v>
      </c>
      <c r="C11" s="68">
        <v>350</v>
      </c>
      <c r="D11" s="63"/>
      <c r="E11" s="63"/>
    </row>
    <row r="12" spans="1:5">
      <c r="A12" s="149"/>
      <c r="B12" s="61" t="s">
        <v>23</v>
      </c>
      <c r="C12" s="68">
        <v>90</v>
      </c>
    </row>
    <row r="13" spans="1:5">
      <c r="A13" s="149"/>
      <c r="B13" s="61" t="s">
        <v>22</v>
      </c>
      <c r="C13" s="68">
        <v>100</v>
      </c>
    </row>
    <row r="14" spans="1:5">
      <c r="A14" s="149"/>
      <c r="B14" s="61" t="s">
        <v>117</v>
      </c>
      <c r="C14" s="68">
        <v>300</v>
      </c>
    </row>
    <row r="15" spans="1:5">
      <c r="A15" s="150"/>
      <c r="B15" s="61" t="s">
        <v>20</v>
      </c>
      <c r="C15" s="68">
        <v>50</v>
      </c>
    </row>
    <row r="16" spans="1:5">
      <c r="A16" s="61" t="s">
        <v>19</v>
      </c>
      <c r="B16" s="61" t="s">
        <v>18</v>
      </c>
      <c r="C16" s="68">
        <v>250</v>
      </c>
    </row>
    <row r="17" spans="1:4">
      <c r="B17" s="69" t="s">
        <v>17</v>
      </c>
      <c r="C17" s="70">
        <f>SUM(C11:C16)</f>
        <v>1140</v>
      </c>
    </row>
    <row r="20" spans="1:4">
      <c r="A20" s="59" t="s">
        <v>16</v>
      </c>
      <c r="B20" s="71" t="s">
        <v>15</v>
      </c>
      <c r="C20" s="72">
        <f>C7-C17</f>
        <v>510</v>
      </c>
    </row>
    <row r="24" spans="1:4">
      <c r="A24" s="59" t="s">
        <v>14</v>
      </c>
    </row>
    <row r="25" spans="1:4">
      <c r="A25" s="60" t="s">
        <v>13</v>
      </c>
      <c r="B25" s="73" t="s">
        <v>12</v>
      </c>
      <c r="C25" s="74">
        <f>C20/2</f>
        <v>255</v>
      </c>
    </row>
    <row r="26" spans="1:4">
      <c r="A26" s="61" t="s">
        <v>11</v>
      </c>
      <c r="B26" s="73" t="s">
        <v>10</v>
      </c>
      <c r="C26" s="74">
        <f>C20/2</f>
        <v>255</v>
      </c>
      <c r="D26" s="56" t="s">
        <v>9</v>
      </c>
    </row>
    <row r="28" spans="1:4">
      <c r="A28" s="56" t="s">
        <v>8</v>
      </c>
    </row>
    <row r="29" spans="1:4">
      <c r="A29" s="71" t="s">
        <v>192</v>
      </c>
      <c r="B29" s="71"/>
    </row>
    <row r="30" spans="1:4">
      <c r="A30" s="60" t="s">
        <v>6</v>
      </c>
      <c r="B30" s="62" t="s">
        <v>5</v>
      </c>
      <c r="C30" s="75"/>
    </row>
    <row r="31" spans="1:4">
      <c r="A31" s="60" t="s">
        <v>4</v>
      </c>
      <c r="B31" s="62"/>
      <c r="C31" s="75"/>
    </row>
    <row r="32" spans="1:4">
      <c r="A32" s="60" t="s">
        <v>103</v>
      </c>
      <c r="B32" s="62" t="s">
        <v>181</v>
      </c>
      <c r="C32" s="75">
        <v>30</v>
      </c>
    </row>
    <row r="33" spans="1:6">
      <c r="A33" s="71"/>
      <c r="B33" s="76"/>
      <c r="C33" s="77">
        <f>SUM(C30:C32)</f>
        <v>30</v>
      </c>
      <c r="D33" s="56" t="s">
        <v>0</v>
      </c>
    </row>
    <row r="35" spans="1:6">
      <c r="A35" s="56" t="s">
        <v>58</v>
      </c>
    </row>
    <row r="36" spans="1:6">
      <c r="A36" s="90" t="s">
        <v>86</v>
      </c>
      <c r="B36" s="90" t="s">
        <v>87</v>
      </c>
      <c r="C36" s="46" t="s">
        <v>88</v>
      </c>
      <c r="D36" s="90" t="s">
        <v>89</v>
      </c>
      <c r="E36" s="90" t="s">
        <v>22</v>
      </c>
      <c r="F36" s="90" t="s">
        <v>91</v>
      </c>
    </row>
    <row r="37" spans="1:6">
      <c r="A37" s="32">
        <v>42318</v>
      </c>
      <c r="B37" s="90" t="s">
        <v>193</v>
      </c>
      <c r="C37" s="90">
        <v>5</v>
      </c>
      <c r="D37" s="85">
        <v>9000000</v>
      </c>
      <c r="E37" s="85">
        <v>1000000</v>
      </c>
      <c r="F37" s="85">
        <f>D37-E37</f>
        <v>8000000</v>
      </c>
    </row>
    <row r="38" spans="1:6">
      <c r="A38" s="32">
        <v>42321</v>
      </c>
      <c r="B38" s="90" t="s">
        <v>194</v>
      </c>
      <c r="C38" s="90">
        <v>1</v>
      </c>
      <c r="D38" s="85">
        <v>3231000</v>
      </c>
      <c r="E38" s="85">
        <v>1000000</v>
      </c>
      <c r="F38" s="85">
        <f>D38-E38</f>
        <v>2231000</v>
      </c>
    </row>
    <row r="39" spans="1:6">
      <c r="A39" s="32">
        <v>42325</v>
      </c>
      <c r="B39" s="90" t="s">
        <v>183</v>
      </c>
      <c r="C39" s="90">
        <v>1</v>
      </c>
      <c r="D39" s="85">
        <v>2230000</v>
      </c>
      <c r="E39" s="85">
        <v>1000000</v>
      </c>
      <c r="F39" s="85">
        <f>D39-E39</f>
        <v>1230000</v>
      </c>
    </row>
    <row r="40" spans="1:6">
      <c r="A40" s="32">
        <v>42334</v>
      </c>
      <c r="B40" s="90" t="s">
        <v>184</v>
      </c>
      <c r="C40" s="90">
        <v>4</v>
      </c>
      <c r="D40" s="85">
        <v>8920000</v>
      </c>
      <c r="E40" s="85">
        <v>1000000</v>
      </c>
      <c r="F40" s="85">
        <f>D40-E40</f>
        <v>7920000</v>
      </c>
    </row>
    <row r="41" spans="1:6" ht="17.25" thickBot="1">
      <c r="E41" s="89" t="s">
        <v>70</v>
      </c>
      <c r="F41" s="41">
        <f>SUM(F37:F40)/22500</f>
        <v>861.37777777777774</v>
      </c>
    </row>
    <row r="42" spans="1:6">
      <c r="A42" s="92" t="s">
        <v>35</v>
      </c>
      <c r="B42" s="93" t="s">
        <v>178</v>
      </c>
      <c r="C42" s="93" t="s">
        <v>185</v>
      </c>
      <c r="D42" s="97" t="s">
        <v>36</v>
      </c>
      <c r="E42" s="98" t="s">
        <v>191</v>
      </c>
    </row>
    <row r="43" spans="1:6" ht="17.25" thickBot="1">
      <c r="A43" s="94">
        <f>C26</f>
        <v>255</v>
      </c>
      <c r="B43" s="95">
        <v>-194</v>
      </c>
      <c r="C43" s="95">
        <v>30</v>
      </c>
      <c r="D43" s="99">
        <f>A43+B43-C43</f>
        <v>31</v>
      </c>
      <c r="E43" s="100">
        <v>0</v>
      </c>
    </row>
    <row r="44" spans="1:6" ht="17.25" thickBot="1">
      <c r="A44" s="91"/>
      <c r="B44" s="91"/>
      <c r="C44" s="96"/>
      <c r="D44" s="91"/>
      <c r="E44" s="91"/>
    </row>
    <row r="45" spans="1:6">
      <c r="A45" s="103" t="s">
        <v>182</v>
      </c>
      <c r="B45" s="104"/>
    </row>
    <row r="46" spans="1:6">
      <c r="A46" s="105" t="s">
        <v>186</v>
      </c>
      <c r="B46" s="106">
        <f>C7</f>
        <v>1650</v>
      </c>
    </row>
    <row r="47" spans="1:6">
      <c r="A47" s="105" t="s">
        <v>187</v>
      </c>
      <c r="B47" s="106">
        <f>-D43</f>
        <v>-31</v>
      </c>
    </row>
    <row r="48" spans="1:6" ht="17.25" thickBot="1">
      <c r="A48" s="101" t="s">
        <v>189</v>
      </c>
      <c r="B48" s="107">
        <f>B46+B47</f>
        <v>1619</v>
      </c>
    </row>
    <row r="49" spans="1:2" ht="17.25" thickTop="1">
      <c r="A49" s="108" t="s">
        <v>188</v>
      </c>
      <c r="B49" s="109">
        <f>F41</f>
        <v>861.37777777777774</v>
      </c>
    </row>
    <row r="50" spans="1:2" ht="17.25" thickBot="1">
      <c r="A50" s="102" t="s">
        <v>190</v>
      </c>
      <c r="B50" s="110">
        <f>SUM(B48:B49)</f>
        <v>2480.3777777777777</v>
      </c>
    </row>
  </sheetData>
  <mergeCells count="2">
    <mergeCell ref="A11:A15"/>
    <mergeCell ref="A1:C1"/>
  </mergeCells>
  <phoneticPr fontId="3" type="noConversion"/>
  <pageMargins left="0.7" right="0.7" top="0.75" bottom="0.75" header="0.3" footer="0.3"/>
  <pageSetup paperSize="9" orientation="portrait" verticalDpi="0" r:id="rId1"/>
  <ignoredErrors>
    <ignoredError sqref="B4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5" workbookViewId="0">
      <selection activeCell="B51" sqref="B51"/>
    </sheetView>
  </sheetViews>
  <sheetFormatPr defaultRowHeight="16.5"/>
  <cols>
    <col min="1" max="1" width="31.25" bestFit="1" customWidth="1"/>
    <col min="2" max="2" width="18.375" bestFit="1" customWidth="1"/>
    <col min="3" max="3" width="13.75" bestFit="1" customWidth="1"/>
    <col min="4" max="5" width="24.875" bestFit="1" customWidth="1"/>
    <col min="6" max="6" width="15" bestFit="1" customWidth="1"/>
  </cols>
  <sheetData>
    <row r="1" spans="1:5">
      <c r="A1" s="116" t="s">
        <v>195</v>
      </c>
      <c r="B1" s="115"/>
      <c r="C1" s="115"/>
      <c r="D1" s="115"/>
      <c r="E1" s="115"/>
    </row>
    <row r="3" spans="1:5">
      <c r="A3" s="118" t="s">
        <v>196</v>
      </c>
      <c r="B3" s="115"/>
      <c r="C3" s="115"/>
      <c r="D3" s="115"/>
      <c r="E3" s="115"/>
    </row>
    <row r="4" spans="1:5">
      <c r="A4" s="119" t="s">
        <v>197</v>
      </c>
      <c r="B4" s="120" t="s">
        <v>198</v>
      </c>
      <c r="C4" s="137">
        <v>2065</v>
      </c>
      <c r="D4" s="122"/>
      <c r="E4" s="122"/>
    </row>
    <row r="5" spans="1:5">
      <c r="A5" s="120" t="s">
        <v>199</v>
      </c>
      <c r="B5" s="120" t="s">
        <v>198</v>
      </c>
      <c r="C5" s="137">
        <v>170</v>
      </c>
      <c r="D5" s="122"/>
      <c r="E5" s="122"/>
    </row>
    <row r="6" spans="1:5">
      <c r="A6" s="120" t="s">
        <v>200</v>
      </c>
      <c r="B6" s="120" t="s">
        <v>201</v>
      </c>
      <c r="C6" s="137">
        <v>86</v>
      </c>
      <c r="D6" s="122"/>
      <c r="E6" s="122"/>
    </row>
    <row r="7" spans="1:5">
      <c r="A7" s="115"/>
      <c r="B7" s="123" t="s">
        <v>202</v>
      </c>
      <c r="C7" s="124">
        <v>2321</v>
      </c>
      <c r="D7" s="122"/>
      <c r="E7" s="122"/>
    </row>
    <row r="8" spans="1:5">
      <c r="A8" s="115"/>
      <c r="B8" s="123"/>
      <c r="C8" s="125"/>
      <c r="D8" s="122"/>
      <c r="E8" s="122"/>
    </row>
    <row r="9" spans="1:5">
      <c r="A9" s="115"/>
      <c r="B9" s="122"/>
      <c r="C9" s="126"/>
      <c r="D9" s="122"/>
      <c r="E9" s="122"/>
    </row>
    <row r="10" spans="1:5">
      <c r="A10" s="118" t="s">
        <v>203</v>
      </c>
      <c r="B10" s="122"/>
      <c r="C10" s="126"/>
      <c r="D10" s="122"/>
      <c r="E10" s="122"/>
    </row>
    <row r="11" spans="1:5">
      <c r="A11" s="148" t="s">
        <v>204</v>
      </c>
      <c r="B11" s="120" t="s">
        <v>205</v>
      </c>
      <c r="C11" s="127">
        <v>350</v>
      </c>
      <c r="D11" s="122"/>
      <c r="E11" s="122"/>
    </row>
    <row r="12" spans="1:5">
      <c r="A12" s="149"/>
      <c r="B12" s="120" t="s">
        <v>206</v>
      </c>
      <c r="C12" s="127">
        <v>110</v>
      </c>
      <c r="D12" s="115"/>
      <c r="E12" s="115"/>
    </row>
    <row r="13" spans="1:5">
      <c r="A13" s="149"/>
      <c r="B13" s="120" t="s">
        <v>207</v>
      </c>
      <c r="C13" s="127">
        <v>200</v>
      </c>
      <c r="D13" s="115"/>
      <c r="E13" s="115"/>
    </row>
    <row r="14" spans="1:5">
      <c r="A14" s="149"/>
      <c r="B14" s="120" t="s">
        <v>208</v>
      </c>
      <c r="C14" s="127">
        <v>300</v>
      </c>
      <c r="D14" s="115"/>
      <c r="E14" s="115"/>
    </row>
    <row r="15" spans="1:5">
      <c r="A15" s="150"/>
      <c r="B15" s="120" t="s">
        <v>209</v>
      </c>
      <c r="C15" s="127">
        <v>50</v>
      </c>
      <c r="D15" s="115"/>
      <c r="E15" s="115"/>
    </row>
    <row r="16" spans="1:5">
      <c r="A16" s="120" t="s">
        <v>210</v>
      </c>
      <c r="B16" s="120" t="s">
        <v>211</v>
      </c>
      <c r="C16" s="127">
        <v>250</v>
      </c>
      <c r="D16" s="115"/>
      <c r="E16" s="115"/>
    </row>
    <row r="17" spans="1:4">
      <c r="A17" s="115"/>
      <c r="B17" s="128" t="s">
        <v>212</v>
      </c>
      <c r="C17" s="129">
        <v>1260</v>
      </c>
      <c r="D17" s="115"/>
    </row>
    <row r="20" spans="1:4">
      <c r="A20" s="118" t="s">
        <v>213</v>
      </c>
      <c r="B20" s="130" t="s">
        <v>214</v>
      </c>
      <c r="C20" s="131">
        <v>1061</v>
      </c>
      <c r="D20" s="115"/>
    </row>
    <row r="24" spans="1:4">
      <c r="A24" s="118" t="s">
        <v>215</v>
      </c>
      <c r="B24" s="115"/>
      <c r="C24" s="115"/>
      <c r="D24" s="115"/>
    </row>
    <row r="25" spans="1:4">
      <c r="A25" s="119" t="s">
        <v>216</v>
      </c>
      <c r="B25" s="132" t="s">
        <v>217</v>
      </c>
      <c r="C25" s="133">
        <v>530.5</v>
      </c>
      <c r="D25" s="115"/>
    </row>
    <row r="26" spans="1:4">
      <c r="A26" s="120" t="s">
        <v>218</v>
      </c>
      <c r="B26" s="132" t="s">
        <v>219</v>
      </c>
      <c r="C26" s="133">
        <v>530.5</v>
      </c>
      <c r="D26" s="115" t="s">
        <v>220</v>
      </c>
    </row>
    <row r="28" spans="1:4">
      <c r="A28" s="115" t="s">
        <v>221</v>
      </c>
      <c r="B28" s="115"/>
      <c r="C28" s="115"/>
      <c r="D28" s="115"/>
    </row>
    <row r="29" spans="1:4">
      <c r="A29" s="130" t="s">
        <v>222</v>
      </c>
      <c r="B29" s="130"/>
      <c r="C29" s="115"/>
      <c r="D29" s="115"/>
    </row>
    <row r="30" spans="1:4">
      <c r="A30" s="119" t="s">
        <v>223</v>
      </c>
      <c r="B30" s="121" t="s">
        <v>224</v>
      </c>
      <c r="C30" s="134"/>
      <c r="D30" s="115"/>
    </row>
    <row r="31" spans="1:4">
      <c r="A31" s="119" t="s">
        <v>225</v>
      </c>
      <c r="B31" s="121"/>
      <c r="C31" s="134"/>
      <c r="D31" s="115"/>
    </row>
    <row r="32" spans="1:4">
      <c r="A32" s="119" t="s">
        <v>226</v>
      </c>
      <c r="B32" s="121"/>
      <c r="C32" s="134"/>
      <c r="D32" s="115"/>
    </row>
    <row r="33" spans="1:6">
      <c r="A33" s="130"/>
      <c r="B33" s="135"/>
      <c r="C33" s="136">
        <v>0</v>
      </c>
      <c r="D33" s="115" t="s">
        <v>227</v>
      </c>
      <c r="E33" s="115"/>
    </row>
    <row r="36" spans="1:6" ht="17.25" thickBot="1">
      <c r="A36" s="115"/>
      <c r="B36" s="115"/>
      <c r="C36" s="115"/>
      <c r="D36" s="115"/>
      <c r="E36" s="115"/>
    </row>
    <row r="37" spans="1:6">
      <c r="A37" s="115"/>
      <c r="B37" s="115"/>
      <c r="C37" s="142" t="s">
        <v>228</v>
      </c>
      <c r="D37" s="138" t="s">
        <v>229</v>
      </c>
      <c r="E37" s="140" t="s">
        <v>230</v>
      </c>
    </row>
    <row r="38" spans="1:6" ht="17.25" thickBot="1">
      <c r="A38" s="115"/>
      <c r="B38" s="115"/>
      <c r="C38" s="143">
        <v>530.5</v>
      </c>
      <c r="D38" s="139">
        <v>0</v>
      </c>
      <c r="E38" s="141">
        <v>530.5</v>
      </c>
    </row>
    <row r="41" spans="1:6" s="115" customFormat="1">
      <c r="A41" s="115" t="s">
        <v>58</v>
      </c>
      <c r="C41" s="117"/>
    </row>
    <row r="42" spans="1:6" s="115" customFormat="1">
      <c r="A42" s="112" t="s">
        <v>86</v>
      </c>
      <c r="B42" s="112" t="s">
        <v>87</v>
      </c>
      <c r="C42" s="46" t="s">
        <v>88</v>
      </c>
      <c r="D42" s="112" t="s">
        <v>89</v>
      </c>
      <c r="E42" s="112" t="s">
        <v>22</v>
      </c>
      <c r="F42" s="112" t="s">
        <v>91</v>
      </c>
    </row>
    <row r="43" spans="1:6" s="115" customFormat="1">
      <c r="A43" s="32">
        <v>42711</v>
      </c>
      <c r="B43" s="112" t="s">
        <v>231</v>
      </c>
      <c r="C43" s="112">
        <v>4</v>
      </c>
      <c r="D43" s="85">
        <v>4500000</v>
      </c>
      <c r="E43" s="85">
        <v>1500000</v>
      </c>
      <c r="F43" s="85">
        <f>D43-E43</f>
        <v>3000000</v>
      </c>
    </row>
    <row r="44" spans="1:6" s="115" customFormat="1">
      <c r="A44" s="32">
        <v>42712</v>
      </c>
      <c r="B44" s="112" t="s">
        <v>232</v>
      </c>
      <c r="C44" s="112">
        <v>1</v>
      </c>
      <c r="D44" s="85">
        <v>2300000</v>
      </c>
      <c r="E44" s="85">
        <v>500000</v>
      </c>
      <c r="F44" s="85">
        <f>D44-E44</f>
        <v>1800000</v>
      </c>
    </row>
    <row r="45" spans="1:6" s="115" customFormat="1">
      <c r="A45" s="32">
        <v>42724</v>
      </c>
      <c r="B45" s="112" t="s">
        <v>233</v>
      </c>
      <c r="C45" s="112">
        <v>4</v>
      </c>
      <c r="D45" s="85">
        <v>8350000</v>
      </c>
      <c r="E45" s="85">
        <v>2000000</v>
      </c>
      <c r="F45" s="85">
        <f>D45-E45</f>
        <v>6350000</v>
      </c>
    </row>
    <row r="46" spans="1:6" s="115" customFormat="1" ht="17.25" thickBot="1">
      <c r="C46" s="117"/>
      <c r="E46" s="111" t="s">
        <v>70</v>
      </c>
      <c r="F46" s="41">
        <f>SUM(F43:F45)/22500</f>
        <v>495.55555555555554</v>
      </c>
    </row>
    <row r="47" spans="1:6" s="115" customFormat="1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s="115" customFormat="1" ht="17.25" thickBot="1">
      <c r="A48" s="146">
        <f>C32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s="115" customFormat="1" ht="17.25" thickBot="1">
      <c r="A49" s="91"/>
      <c r="B49" s="91"/>
      <c r="C49" s="96"/>
      <c r="D49" s="91"/>
      <c r="E49" s="91"/>
    </row>
    <row r="50" spans="1:5" s="115" customFormat="1">
      <c r="A50" s="103" t="s">
        <v>234</v>
      </c>
      <c r="B50" s="104"/>
      <c r="C50" s="117"/>
    </row>
    <row r="51" spans="1:5" s="115" customFormat="1">
      <c r="A51" s="105" t="s">
        <v>186</v>
      </c>
      <c r="B51" s="106">
        <v>2321</v>
      </c>
      <c r="C51" s="117"/>
    </row>
    <row r="52" spans="1:5" s="115" customFormat="1">
      <c r="A52" s="105" t="s">
        <v>187</v>
      </c>
      <c r="B52" s="106">
        <f>C26</f>
        <v>530.5</v>
      </c>
      <c r="C52" s="117"/>
    </row>
    <row r="53" spans="1:5" s="115" customFormat="1" ht="17.25" thickBot="1">
      <c r="A53" s="101" t="s">
        <v>189</v>
      </c>
      <c r="B53" s="107">
        <v>1790</v>
      </c>
      <c r="C53" s="117"/>
    </row>
    <row r="54" spans="1:5" s="115" customFormat="1" ht="17.25" thickTop="1">
      <c r="A54" s="108" t="s">
        <v>188</v>
      </c>
      <c r="B54" s="109">
        <f>F46</f>
        <v>495.55555555555554</v>
      </c>
      <c r="C54" s="117"/>
    </row>
    <row r="55" spans="1:5" s="115" customFormat="1" ht="17.25" thickBot="1">
      <c r="A55" s="102" t="s">
        <v>190</v>
      </c>
      <c r="B55" s="110">
        <f>SUM(B53:B54)</f>
        <v>2285.5555555555557</v>
      </c>
      <c r="C55" s="117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E44" sqref="E44"/>
    </sheetView>
  </sheetViews>
  <sheetFormatPr defaultRowHeight="16.5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>
      <c r="A1" s="116" t="s">
        <v>235</v>
      </c>
    </row>
    <row r="3" spans="1:5">
      <c r="A3" s="118" t="s">
        <v>33</v>
      </c>
    </row>
    <row r="4" spans="1:5">
      <c r="A4" s="119" t="s">
        <v>32</v>
      </c>
      <c r="B4" s="120" t="s">
        <v>30</v>
      </c>
      <c r="C4" s="137">
        <v>4150</v>
      </c>
      <c r="D4" s="122"/>
      <c r="E4" s="122"/>
    </row>
    <row r="5" spans="1:5">
      <c r="A5" s="120" t="s">
        <v>31</v>
      </c>
      <c r="B5" s="120" t="s">
        <v>30</v>
      </c>
      <c r="C5" s="137"/>
      <c r="D5" s="122"/>
      <c r="E5" s="122"/>
    </row>
    <row r="6" spans="1:5">
      <c r="A6" s="120" t="s">
        <v>236</v>
      </c>
      <c r="B6" s="120" t="s">
        <v>237</v>
      </c>
      <c r="C6" s="137">
        <v>486</v>
      </c>
      <c r="D6" s="122"/>
      <c r="E6" s="122"/>
    </row>
    <row r="7" spans="1:5">
      <c r="B7" s="123" t="s">
        <v>238</v>
      </c>
      <c r="C7" s="124">
        <v>4636</v>
      </c>
      <c r="D7" s="122"/>
      <c r="E7" s="122"/>
    </row>
    <row r="8" spans="1:5">
      <c r="B8" s="123"/>
      <c r="C8" s="125"/>
      <c r="D8" s="122"/>
      <c r="E8" s="122"/>
    </row>
    <row r="9" spans="1:5">
      <c r="B9" s="122"/>
      <c r="C9" s="126"/>
      <c r="D9" s="122"/>
      <c r="E9" s="122"/>
    </row>
    <row r="10" spans="1:5">
      <c r="A10" s="118" t="s">
        <v>239</v>
      </c>
      <c r="B10" s="122"/>
      <c r="C10" s="126"/>
      <c r="D10" s="122"/>
      <c r="E10" s="122"/>
    </row>
    <row r="11" spans="1:5">
      <c r="A11" s="148" t="s">
        <v>240</v>
      </c>
      <c r="B11" s="120" t="s">
        <v>241</v>
      </c>
      <c r="C11" s="127">
        <v>700</v>
      </c>
      <c r="D11" s="122" t="s">
        <v>242</v>
      </c>
      <c r="E11" s="122"/>
    </row>
    <row r="12" spans="1:5">
      <c r="A12" s="149"/>
      <c r="B12" s="120" t="s">
        <v>243</v>
      </c>
      <c r="C12" s="127">
        <v>210</v>
      </c>
    </row>
    <row r="13" spans="1:5">
      <c r="A13" s="149"/>
      <c r="B13" s="120" t="s">
        <v>244</v>
      </c>
      <c r="C13" s="127">
        <v>350</v>
      </c>
    </row>
    <row r="14" spans="1:5">
      <c r="A14" s="149"/>
      <c r="B14" s="120" t="s">
        <v>245</v>
      </c>
      <c r="C14" s="127">
        <v>300</v>
      </c>
    </row>
    <row r="15" spans="1:5">
      <c r="A15" s="150"/>
      <c r="B15" s="120" t="s">
        <v>246</v>
      </c>
      <c r="C15" s="127">
        <v>50</v>
      </c>
    </row>
    <row r="16" spans="1:5">
      <c r="A16" s="120" t="s">
        <v>247</v>
      </c>
      <c r="B16" s="120" t="s">
        <v>248</v>
      </c>
      <c r="C16" s="127">
        <v>250</v>
      </c>
    </row>
    <row r="17" spans="1:4">
      <c r="B17" s="128" t="s">
        <v>249</v>
      </c>
      <c r="C17" s="129">
        <v>1860</v>
      </c>
    </row>
    <row r="20" spans="1:4">
      <c r="A20" s="118" t="s">
        <v>250</v>
      </c>
      <c r="B20" s="130" t="s">
        <v>251</v>
      </c>
      <c r="C20" s="131">
        <f>C7-C17</f>
        <v>2776</v>
      </c>
    </row>
    <row r="24" spans="1:4">
      <c r="A24" s="118" t="s">
        <v>252</v>
      </c>
    </row>
    <row r="25" spans="1:4">
      <c r="A25" s="119" t="s">
        <v>253</v>
      </c>
      <c r="B25" s="132" t="s">
        <v>254</v>
      </c>
      <c r="C25" s="133">
        <f>C20/2</f>
        <v>1388</v>
      </c>
    </row>
    <row r="26" spans="1:4">
      <c r="A26" s="120" t="s">
        <v>255</v>
      </c>
      <c r="B26" s="132" t="s">
        <v>256</v>
      </c>
      <c r="C26" s="133">
        <f>C20/2</f>
        <v>1388</v>
      </c>
      <c r="D26" s="115" t="s">
        <v>257</v>
      </c>
    </row>
    <row r="28" spans="1:4">
      <c r="A28" s="115" t="s">
        <v>258</v>
      </c>
    </row>
    <row r="29" spans="1:4">
      <c r="A29" s="130" t="s">
        <v>259</v>
      </c>
      <c r="B29" s="130"/>
    </row>
    <row r="30" spans="1:4">
      <c r="A30" s="119" t="s">
        <v>260</v>
      </c>
      <c r="B30" s="121" t="s">
        <v>261</v>
      </c>
      <c r="C30" s="134">
        <v>50</v>
      </c>
    </row>
    <row r="31" spans="1:4">
      <c r="A31" s="119" t="s">
        <v>262</v>
      </c>
      <c r="B31" s="121"/>
      <c r="C31" s="134"/>
    </row>
    <row r="32" spans="1:4">
      <c r="A32" s="119" t="s">
        <v>263</v>
      </c>
      <c r="B32" s="121"/>
      <c r="C32" s="134"/>
    </row>
    <row r="33" spans="1:6">
      <c r="A33" s="130"/>
      <c r="B33" s="135"/>
      <c r="C33" s="136">
        <f>SUM(C30:C32)</f>
        <v>50</v>
      </c>
      <c r="D33" s="115" t="s">
        <v>264</v>
      </c>
    </row>
    <row r="36" spans="1:6" ht="17.25" thickBot="1"/>
    <row r="37" spans="1:6">
      <c r="C37" s="142" t="s">
        <v>265</v>
      </c>
      <c r="D37" s="138" t="s">
        <v>266</v>
      </c>
      <c r="E37" s="140" t="s">
        <v>267</v>
      </c>
    </row>
    <row r="38" spans="1:6" ht="17.25" thickBot="1">
      <c r="C38" s="143">
        <f>C26</f>
        <v>1388</v>
      </c>
      <c r="D38" s="139">
        <f>C33</f>
        <v>50</v>
      </c>
      <c r="E38" s="141">
        <v>1338</v>
      </c>
    </row>
    <row r="41" spans="1:6">
      <c r="A41" s="115" t="s">
        <v>58</v>
      </c>
    </row>
    <row r="42" spans="1:6">
      <c r="A42" s="114" t="s">
        <v>86</v>
      </c>
      <c r="B42" s="114" t="s">
        <v>87</v>
      </c>
      <c r="C42" s="46" t="s">
        <v>88</v>
      </c>
      <c r="D42" s="114" t="s">
        <v>89</v>
      </c>
      <c r="E42" s="114" t="s">
        <v>22</v>
      </c>
      <c r="F42" s="114" t="s">
        <v>91</v>
      </c>
    </row>
    <row r="43" spans="1:6">
      <c r="A43" s="32">
        <v>42382</v>
      </c>
      <c r="B43" s="114" t="s">
        <v>268</v>
      </c>
      <c r="C43" s="114">
        <v>4</v>
      </c>
      <c r="D43" s="85">
        <v>8400000</v>
      </c>
      <c r="E43" s="85">
        <v>1000000</v>
      </c>
      <c r="F43" s="85">
        <f>D43-E43</f>
        <v>7400000</v>
      </c>
    </row>
    <row r="44" spans="1:6" ht="17.25" thickBot="1">
      <c r="E44" s="113" t="s">
        <v>70</v>
      </c>
      <c r="F44" s="41">
        <f>SUM(F43:F43)/22500</f>
        <v>328.88888888888891</v>
      </c>
    </row>
    <row r="45" spans="1:6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>
      <c r="A46" s="146">
        <f>C32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>
      <c r="A47" s="91"/>
      <c r="B47" s="91"/>
      <c r="C47" s="96"/>
      <c r="D47" s="91"/>
      <c r="E47" s="91"/>
    </row>
    <row r="48" spans="1:6">
      <c r="A48" s="103" t="s">
        <v>56</v>
      </c>
      <c r="B48" s="104"/>
    </row>
    <row r="49" spans="1:3">
      <c r="A49" s="105" t="s">
        <v>186</v>
      </c>
      <c r="B49" s="106">
        <f>C7</f>
        <v>4636</v>
      </c>
    </row>
    <row r="50" spans="1:3">
      <c r="A50" s="105" t="s">
        <v>187</v>
      </c>
      <c r="B50" s="106">
        <f>C26</f>
        <v>1388</v>
      </c>
    </row>
    <row r="51" spans="1:3">
      <c r="A51" s="165" t="s">
        <v>269</v>
      </c>
      <c r="B51" s="166">
        <v>50</v>
      </c>
    </row>
    <row r="52" spans="1:3" ht="17.25" thickBot="1">
      <c r="A52" s="101" t="s">
        <v>189</v>
      </c>
      <c r="B52" s="107">
        <f>B49-B50+B51</f>
        <v>3298</v>
      </c>
    </row>
    <row r="53" spans="1:3" ht="17.25" thickTop="1">
      <c r="A53" s="108" t="s">
        <v>188</v>
      </c>
      <c r="B53" s="109">
        <f>F44</f>
        <v>328.88888888888891</v>
      </c>
    </row>
    <row r="54" spans="1:3" ht="17.25" thickBot="1">
      <c r="A54" s="102" t="s">
        <v>190</v>
      </c>
      <c r="B54" s="110">
        <f>SUM(B52:B53)</f>
        <v>3626.8888888888887</v>
      </c>
    </row>
    <row r="55" spans="1:3">
      <c r="C55" s="115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1" workbookViewId="0">
      <selection activeCell="A47" sqref="A47:XFD49"/>
    </sheetView>
  </sheetViews>
  <sheetFormatPr defaultRowHeight="16.5"/>
  <cols>
    <col min="1" max="1" width="15.625" customWidth="1"/>
    <col min="2" max="2" width="23.5" customWidth="1"/>
    <col min="3" max="3" width="11.75" style="2" customWidth="1"/>
    <col min="4" max="4" width="11" bestFit="1" customWidth="1"/>
    <col min="5" max="5" width="23.375" customWidth="1"/>
    <col min="6" max="6" width="11" bestFit="1" customWidth="1"/>
  </cols>
  <sheetData>
    <row r="1" spans="1:5" ht="28.5" customHeight="1">
      <c r="A1" s="1" t="s">
        <v>40</v>
      </c>
    </row>
    <row r="3" spans="1:5">
      <c r="A3" s="3" t="s">
        <v>33</v>
      </c>
    </row>
    <row r="4" spans="1:5" ht="18" customHeight="1">
      <c r="A4" s="4" t="s">
        <v>32</v>
      </c>
      <c r="B4" s="5" t="s">
        <v>41</v>
      </c>
      <c r="C4" s="23">
        <v>795</v>
      </c>
      <c r="D4" s="7"/>
      <c r="E4" s="7"/>
    </row>
    <row r="5" spans="1:5" ht="18" customHeight="1">
      <c r="A5" s="5" t="s">
        <v>31</v>
      </c>
      <c r="B5" s="5" t="s">
        <v>41</v>
      </c>
      <c r="C5" s="23">
        <v>146</v>
      </c>
      <c r="D5" s="7"/>
      <c r="E5" s="7"/>
    </row>
    <row r="6" spans="1:5" ht="18" customHeight="1">
      <c r="A6" s="5" t="s">
        <v>29</v>
      </c>
      <c r="B6" s="5" t="s">
        <v>28</v>
      </c>
      <c r="C6" s="23">
        <v>409</v>
      </c>
      <c r="D6" s="7"/>
      <c r="E6" s="7"/>
    </row>
    <row r="7" spans="1:5">
      <c r="B7" s="8" t="s">
        <v>27</v>
      </c>
      <c r="C7" s="9">
        <f>SUM(C4:C6)</f>
        <v>1350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48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49"/>
      <c r="B12" s="5" t="s">
        <v>23</v>
      </c>
      <c r="C12" s="12">
        <v>98</v>
      </c>
    </row>
    <row r="13" spans="1:5" ht="18" customHeight="1">
      <c r="A13" s="149"/>
      <c r="B13" s="5" t="s">
        <v>22</v>
      </c>
      <c r="C13" s="12">
        <v>140</v>
      </c>
    </row>
    <row r="14" spans="1:5" ht="18" customHeight="1">
      <c r="A14" s="149"/>
      <c r="B14" s="5" t="s">
        <v>21</v>
      </c>
      <c r="C14" s="12">
        <v>300</v>
      </c>
    </row>
    <row r="15" spans="1:5" ht="18" customHeight="1">
      <c r="A15" s="150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5">
      <c r="B17" s="13" t="s">
        <v>17</v>
      </c>
      <c r="C17" s="14">
        <f>SUM(C11:C16)</f>
        <v>1188</v>
      </c>
    </row>
    <row r="20" spans="1:5">
      <c r="A20" s="3" t="s">
        <v>16</v>
      </c>
      <c r="B20" s="15" t="s">
        <v>15</v>
      </c>
      <c r="C20" s="16">
        <f>C7-C17</f>
        <v>162</v>
      </c>
    </row>
    <row r="24" spans="1:5">
      <c r="A24" s="3" t="s">
        <v>14</v>
      </c>
    </row>
    <row r="25" spans="1:5" ht="20.100000000000001" customHeight="1">
      <c r="A25" s="4" t="s">
        <v>13</v>
      </c>
      <c r="B25" s="17" t="s">
        <v>12</v>
      </c>
      <c r="C25" s="18">
        <f>C20/2</f>
        <v>81</v>
      </c>
    </row>
    <row r="26" spans="1:5" ht="20.100000000000001" customHeight="1">
      <c r="A26" s="5" t="s">
        <v>11</v>
      </c>
      <c r="B26" s="17" t="s">
        <v>10</v>
      </c>
      <c r="C26" s="18">
        <f>C20/2</f>
        <v>81</v>
      </c>
      <c r="D26" t="s">
        <v>9</v>
      </c>
      <c r="E26" s="31"/>
    </row>
    <row r="28" spans="1:5">
      <c r="A28" t="s">
        <v>8</v>
      </c>
    </row>
    <row r="29" spans="1:5">
      <c r="A29" s="15" t="s">
        <v>7</v>
      </c>
      <c r="B29" s="15"/>
    </row>
    <row r="30" spans="1:5" ht="18" customHeight="1">
      <c r="A30" s="4" t="s">
        <v>6</v>
      </c>
      <c r="B30" s="6" t="s">
        <v>43</v>
      </c>
      <c r="C30" s="19">
        <v>50</v>
      </c>
    </row>
    <row r="31" spans="1:5" ht="18" customHeight="1">
      <c r="A31" s="4" t="s">
        <v>4</v>
      </c>
      <c r="B31" s="6" t="s">
        <v>42</v>
      </c>
      <c r="C31" s="19">
        <v>96</v>
      </c>
    </row>
    <row r="32" spans="1:5" ht="18" customHeight="1">
      <c r="A32" s="4" t="s">
        <v>2</v>
      </c>
      <c r="B32" s="6" t="s">
        <v>44</v>
      </c>
      <c r="C32" s="19"/>
    </row>
    <row r="33" spans="1:6">
      <c r="A33" s="15"/>
      <c r="B33" s="20"/>
      <c r="C33" s="21">
        <f>SUM(C30:C32)</f>
        <v>146</v>
      </c>
      <c r="D33" t="s">
        <v>0</v>
      </c>
    </row>
    <row r="35" spans="1:6">
      <c r="B35" s="1"/>
    </row>
    <row r="36" spans="1:6" ht="17.25" thickBot="1"/>
    <row r="37" spans="1:6" ht="23.25" customHeight="1">
      <c r="A37" s="22"/>
      <c r="C37" s="28" t="s">
        <v>35</v>
      </c>
      <c r="D37" s="24" t="s">
        <v>39</v>
      </c>
      <c r="E37" s="26" t="s">
        <v>36</v>
      </c>
    </row>
    <row r="38" spans="1:6" ht="23.25" customHeight="1" thickBot="1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6" ht="23.25" customHeight="1">
      <c r="A39" s="22"/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42053</v>
      </c>
      <c r="B42" s="33" t="s">
        <v>59</v>
      </c>
      <c r="C42" s="33" t="s">
        <v>48</v>
      </c>
      <c r="D42" s="34">
        <v>7800000</v>
      </c>
      <c r="E42" s="160">
        <v>990000</v>
      </c>
      <c r="F42" s="161">
        <f>SUM(D42:D43)-E42</f>
        <v>14610000</v>
      </c>
    </row>
    <row r="43" spans="1:6">
      <c r="A43" s="32">
        <v>42056</v>
      </c>
      <c r="B43" s="33" t="s">
        <v>60</v>
      </c>
      <c r="C43" s="33" t="s">
        <v>48</v>
      </c>
      <c r="D43" s="34">
        <v>7800000</v>
      </c>
      <c r="E43" s="160"/>
      <c r="F43" s="161"/>
    </row>
    <row r="44" spans="1:6" ht="26.25" customHeight="1">
      <c r="C44" s="159" t="s">
        <v>93</v>
      </c>
      <c r="D44" s="159"/>
      <c r="F44" s="48"/>
    </row>
    <row r="45" spans="1:6">
      <c r="F45" s="48"/>
    </row>
    <row r="46" spans="1:6">
      <c r="A46" t="s">
        <v>57</v>
      </c>
      <c r="F46" s="48"/>
    </row>
    <row r="47" spans="1:6">
      <c r="A47" t="s">
        <v>72</v>
      </c>
      <c r="B47" s="2">
        <f>C7-C26</f>
        <v>1269</v>
      </c>
    </row>
    <row r="48" spans="1:6">
      <c r="A48" t="s">
        <v>136</v>
      </c>
      <c r="B48" s="2">
        <f>680</f>
        <v>680</v>
      </c>
    </row>
    <row r="49" spans="1:2">
      <c r="A49" s="37" t="s">
        <v>137</v>
      </c>
      <c r="B49" s="2">
        <f>B47+B48</f>
        <v>1949</v>
      </c>
    </row>
  </sheetData>
  <mergeCells count="4">
    <mergeCell ref="A11:A15"/>
    <mergeCell ref="C44:D44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5" workbookViewId="0">
      <selection activeCell="E56" sqref="E56"/>
    </sheetView>
  </sheetViews>
  <sheetFormatPr defaultRowHeight="16.5"/>
  <cols>
    <col min="1" max="1" width="14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>
      <c r="A1" s="1" t="s">
        <v>46</v>
      </c>
    </row>
    <row r="3" spans="1:5">
      <c r="A3" s="3" t="s">
        <v>33</v>
      </c>
    </row>
    <row r="4" spans="1:5" ht="18" customHeight="1">
      <c r="A4" s="4" t="s">
        <v>32</v>
      </c>
      <c r="B4" s="5" t="s">
        <v>45</v>
      </c>
      <c r="C4" s="23">
        <v>1395</v>
      </c>
      <c r="D4" s="7"/>
      <c r="E4" s="7"/>
    </row>
    <row r="5" spans="1:5" ht="18" customHeight="1">
      <c r="A5" s="5" t="s">
        <v>31</v>
      </c>
      <c r="B5" s="5" t="s">
        <v>45</v>
      </c>
      <c r="C5" s="23">
        <v>21</v>
      </c>
      <c r="D5" s="7"/>
      <c r="E5" s="7"/>
    </row>
    <row r="6" spans="1:5" ht="18" customHeight="1">
      <c r="A6" s="5" t="s">
        <v>29</v>
      </c>
      <c r="B6" s="5" t="s">
        <v>28</v>
      </c>
      <c r="C6" s="23">
        <v>70</v>
      </c>
      <c r="D6" s="7"/>
      <c r="E6" s="7"/>
    </row>
    <row r="7" spans="1:5">
      <c r="B7" s="8" t="s">
        <v>27</v>
      </c>
      <c r="C7" s="9">
        <f>SUM(C4:C6)</f>
        <v>1486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48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49"/>
      <c r="B12" s="5" t="s">
        <v>23</v>
      </c>
      <c r="C12" s="12">
        <v>70</v>
      </c>
    </row>
    <row r="13" spans="1:5" ht="18" customHeight="1">
      <c r="A13" s="149"/>
      <c r="B13" s="5" t="s">
        <v>22</v>
      </c>
      <c r="C13" s="12">
        <v>110</v>
      </c>
    </row>
    <row r="14" spans="1:5" ht="18" customHeight="1">
      <c r="A14" s="149"/>
      <c r="B14" s="5" t="s">
        <v>21</v>
      </c>
      <c r="C14" s="12">
        <v>300</v>
      </c>
    </row>
    <row r="15" spans="1:5" ht="18" customHeight="1">
      <c r="A15" s="150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1130</v>
      </c>
    </row>
    <row r="20" spans="1:4">
      <c r="A20" s="3" t="s">
        <v>16</v>
      </c>
      <c r="B20" s="15" t="s">
        <v>15</v>
      </c>
      <c r="C20" s="16">
        <f>C7-C17</f>
        <v>356</v>
      </c>
    </row>
    <row r="24" spans="1:4">
      <c r="A24" s="3" t="s">
        <v>14</v>
      </c>
    </row>
    <row r="25" spans="1:4" ht="20.100000000000001" customHeight="1">
      <c r="A25" s="4" t="s">
        <v>13</v>
      </c>
      <c r="B25" s="17" t="s">
        <v>12</v>
      </c>
      <c r="C25" s="18">
        <f>C20/2</f>
        <v>178</v>
      </c>
    </row>
    <row r="26" spans="1:4" ht="20.100000000000001" customHeight="1">
      <c r="A26" s="5" t="s">
        <v>11</v>
      </c>
      <c r="B26" s="17" t="s">
        <v>10</v>
      </c>
      <c r="C26" s="18">
        <f>C20/2</f>
        <v>178</v>
      </c>
      <c r="D26" t="s">
        <v>9</v>
      </c>
    </row>
    <row r="28" spans="1:4">
      <c r="A28" t="s">
        <v>8</v>
      </c>
    </row>
    <row r="29" spans="1:4">
      <c r="A29" s="15" t="s">
        <v>7</v>
      </c>
      <c r="B29" s="15"/>
    </row>
    <row r="30" spans="1:4" ht="18" customHeight="1">
      <c r="A30" s="4" t="s">
        <v>6</v>
      </c>
      <c r="B30" s="6" t="s">
        <v>5</v>
      </c>
      <c r="C30" s="19"/>
    </row>
    <row r="31" spans="1:4" ht="18" customHeight="1">
      <c r="A31" s="4" t="s">
        <v>4</v>
      </c>
      <c r="B31" s="6" t="s">
        <v>3</v>
      </c>
      <c r="C31" s="19">
        <v>21</v>
      </c>
    </row>
    <row r="32" spans="1:4" ht="18" customHeight="1">
      <c r="A32" s="4" t="s">
        <v>2</v>
      </c>
      <c r="B32" s="6" t="s">
        <v>1</v>
      </c>
      <c r="C32" s="19"/>
    </row>
    <row r="33" spans="1:6">
      <c r="A33" s="15"/>
      <c r="B33" s="20"/>
      <c r="C33" s="21">
        <f>SUM(C30:C32)</f>
        <v>21</v>
      </c>
      <c r="D33" t="s">
        <v>0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f>C26</f>
        <v>178</v>
      </c>
      <c r="D38" s="25">
        <f>C33</f>
        <v>21</v>
      </c>
      <c r="E38" s="27">
        <f>C38-D38</f>
        <v>157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42067</v>
      </c>
      <c r="B42" s="33" t="s">
        <v>61</v>
      </c>
      <c r="C42" s="33" t="s">
        <v>62</v>
      </c>
      <c r="D42" s="34">
        <v>4200000</v>
      </c>
      <c r="E42" s="160">
        <v>635000</v>
      </c>
      <c r="F42" s="161">
        <f>SUM(D42:D46)-E42</f>
        <v>29665000</v>
      </c>
    </row>
    <row r="43" spans="1:6">
      <c r="A43" s="32">
        <v>42068</v>
      </c>
      <c r="B43" s="33" t="s">
        <v>63</v>
      </c>
      <c r="C43" s="33" t="s">
        <v>48</v>
      </c>
      <c r="D43" s="34">
        <v>7800000</v>
      </c>
      <c r="E43" s="160"/>
      <c r="F43" s="161"/>
    </row>
    <row r="44" spans="1:6">
      <c r="A44" s="32">
        <v>42075</v>
      </c>
      <c r="B44" s="33" t="s">
        <v>64</v>
      </c>
      <c r="C44" s="33" t="s">
        <v>62</v>
      </c>
      <c r="D44" s="34">
        <v>4200000</v>
      </c>
      <c r="E44" s="160"/>
      <c r="F44" s="161"/>
    </row>
    <row r="45" spans="1:6">
      <c r="A45" s="32">
        <v>42077</v>
      </c>
      <c r="B45" s="33" t="s">
        <v>65</v>
      </c>
      <c r="C45" s="33" t="s">
        <v>50</v>
      </c>
      <c r="D45" s="34">
        <v>6300000</v>
      </c>
      <c r="E45" s="160"/>
      <c r="F45" s="161"/>
    </row>
    <row r="46" spans="1:6">
      <c r="A46" s="32">
        <v>42080</v>
      </c>
      <c r="B46" s="33" t="s">
        <v>66</v>
      </c>
      <c r="C46" s="33" t="s">
        <v>48</v>
      </c>
      <c r="D46" s="34">
        <v>7800000</v>
      </c>
      <c r="E46" s="160"/>
      <c r="F46" s="161"/>
    </row>
    <row r="47" spans="1:6">
      <c r="C47" s="159" t="s">
        <v>94</v>
      </c>
      <c r="D47" s="159"/>
    </row>
    <row r="49" spans="1:2">
      <c r="A49" t="s">
        <v>67</v>
      </c>
    </row>
    <row r="50" spans="1:2">
      <c r="A50" t="s">
        <v>72</v>
      </c>
      <c r="B50" s="2">
        <f>C7-C26</f>
        <v>1308</v>
      </c>
    </row>
    <row r="51" spans="1:2">
      <c r="A51" t="s">
        <v>136</v>
      </c>
      <c r="B51" s="2">
        <f>1380</f>
        <v>1380</v>
      </c>
    </row>
    <row r="52" spans="1:2">
      <c r="A52" s="37" t="s">
        <v>137</v>
      </c>
      <c r="B52" s="2">
        <f>B50+B51</f>
        <v>2688</v>
      </c>
    </row>
  </sheetData>
  <mergeCells count="4">
    <mergeCell ref="A11:A15"/>
    <mergeCell ref="C47:D47"/>
    <mergeCell ref="E42:E46"/>
    <mergeCell ref="F42:F4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5" workbookViewId="0">
      <selection activeCell="B47" sqref="B47"/>
    </sheetView>
  </sheetViews>
  <sheetFormatPr defaultRowHeight="16.5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>
      <c r="A1" s="1" t="s">
        <v>85</v>
      </c>
    </row>
    <row r="3" spans="1:5">
      <c r="A3" s="3" t="s">
        <v>33</v>
      </c>
    </row>
    <row r="4" spans="1:5" ht="18" customHeight="1">
      <c r="A4" s="4" t="s">
        <v>32</v>
      </c>
      <c r="B4" s="5" t="s">
        <v>109</v>
      </c>
      <c r="C4" s="23">
        <v>1185</v>
      </c>
      <c r="D4" s="7"/>
      <c r="E4" s="7"/>
    </row>
    <row r="5" spans="1:5" ht="18" customHeight="1">
      <c r="A5" s="5" t="s">
        <v>31</v>
      </c>
      <c r="B5" s="5" t="s">
        <v>109</v>
      </c>
      <c r="C5" s="23">
        <v>68</v>
      </c>
      <c r="D5" s="7"/>
      <c r="E5" s="7"/>
    </row>
    <row r="6" spans="1:5" ht="18" customHeight="1">
      <c r="A6" s="5" t="s">
        <v>29</v>
      </c>
      <c r="B6" s="5" t="s">
        <v>28</v>
      </c>
      <c r="C6" s="23">
        <v>30</v>
      </c>
      <c r="D6" s="7"/>
      <c r="E6" s="7"/>
    </row>
    <row r="7" spans="1:5">
      <c r="B7" s="8" t="s">
        <v>27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48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49"/>
      <c r="B12" s="5" t="s">
        <v>23</v>
      </c>
      <c r="C12" s="12">
        <v>60</v>
      </c>
    </row>
    <row r="13" spans="1:5" ht="18" customHeight="1">
      <c r="A13" s="149"/>
      <c r="B13" s="5" t="s">
        <v>22</v>
      </c>
      <c r="C13" s="12">
        <v>100</v>
      </c>
    </row>
    <row r="14" spans="1:5" ht="18" customHeight="1">
      <c r="A14" s="149"/>
      <c r="B14" s="5" t="s">
        <v>21</v>
      </c>
      <c r="C14" s="12">
        <v>300</v>
      </c>
    </row>
    <row r="15" spans="1:5" ht="18" customHeight="1">
      <c r="A15" s="150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1110</v>
      </c>
    </row>
    <row r="20" spans="1:4">
      <c r="A20" s="3" t="s">
        <v>16</v>
      </c>
      <c r="B20" s="15" t="s">
        <v>15</v>
      </c>
      <c r="C20" s="16">
        <f>C7-C17</f>
        <v>173</v>
      </c>
    </row>
    <row r="24" spans="1:4">
      <c r="A24" s="3" t="s">
        <v>14</v>
      </c>
    </row>
    <row r="25" spans="1:4" ht="20.100000000000001" customHeight="1">
      <c r="A25" s="4" t="s">
        <v>95</v>
      </c>
      <c r="B25" s="17" t="s">
        <v>12</v>
      </c>
      <c r="C25" s="18">
        <f>C20/2</f>
        <v>86.5</v>
      </c>
    </row>
    <row r="26" spans="1:4" ht="20.100000000000001" customHeight="1">
      <c r="A26" s="5" t="s">
        <v>11</v>
      </c>
      <c r="B26" s="17" t="s">
        <v>104</v>
      </c>
      <c r="C26" s="18">
        <f>C20/2</f>
        <v>86.5</v>
      </c>
      <c r="D26" t="s">
        <v>9</v>
      </c>
    </row>
    <row r="28" spans="1:4">
      <c r="A28" t="s">
        <v>105</v>
      </c>
    </row>
    <row r="29" spans="1:4">
      <c r="A29" s="15" t="s">
        <v>7</v>
      </c>
      <c r="B29" s="15"/>
    </row>
    <row r="30" spans="1:4" ht="18" customHeight="1">
      <c r="A30" s="4" t="s">
        <v>6</v>
      </c>
      <c r="B30" s="6" t="s">
        <v>5</v>
      </c>
      <c r="C30" s="19"/>
    </row>
    <row r="31" spans="1:4" ht="18" customHeight="1">
      <c r="A31" s="4" t="s">
        <v>4</v>
      </c>
      <c r="B31" s="6" t="s">
        <v>44</v>
      </c>
      <c r="C31" s="19">
        <v>68</v>
      </c>
    </row>
    <row r="32" spans="1:4" ht="18" customHeight="1">
      <c r="A32" s="4" t="s">
        <v>2</v>
      </c>
      <c r="B32" s="6" t="s">
        <v>44</v>
      </c>
      <c r="C32" s="19"/>
    </row>
    <row r="33" spans="1:6">
      <c r="A33" s="15"/>
      <c r="B33" s="20"/>
      <c r="C33" s="21">
        <f>SUM(C30:C32)</f>
        <v>68</v>
      </c>
      <c r="D33" t="s">
        <v>0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v>87</v>
      </c>
      <c r="D38" s="25">
        <v>68</v>
      </c>
      <c r="E38" s="27">
        <f>C38-D38</f>
        <v>19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42099</v>
      </c>
      <c r="B42" s="33" t="s">
        <v>68</v>
      </c>
      <c r="C42" s="33" t="s">
        <v>48</v>
      </c>
      <c r="D42" s="34">
        <v>6720000</v>
      </c>
      <c r="E42" s="162">
        <v>1635000</v>
      </c>
      <c r="F42" s="161">
        <f>SUM(D42:D43)-E42</f>
        <v>11805000</v>
      </c>
    </row>
    <row r="43" spans="1:6">
      <c r="A43" s="32">
        <v>42102</v>
      </c>
      <c r="B43" s="33" t="s">
        <v>69</v>
      </c>
      <c r="C43" s="33" t="s">
        <v>48</v>
      </c>
      <c r="D43" s="34">
        <v>6720000</v>
      </c>
      <c r="E43" s="158"/>
      <c r="F43" s="161"/>
    </row>
    <row r="44" spans="1:6">
      <c r="C44" s="40" t="s">
        <v>70</v>
      </c>
      <c r="D44" s="41">
        <f>F42/21500</f>
        <v>549.06976744186045</v>
      </c>
      <c r="F44" s="49"/>
    </row>
    <row r="45" spans="1:6">
      <c r="F45" s="49"/>
    </row>
    <row r="46" spans="1:6">
      <c r="A46" t="s">
        <v>110</v>
      </c>
      <c r="F46" s="49"/>
    </row>
    <row r="47" spans="1:6">
      <c r="A47" t="s">
        <v>72</v>
      </c>
      <c r="B47" s="38">
        <f>C7-C26</f>
        <v>1196.5</v>
      </c>
    </row>
    <row r="48" spans="1:6">
      <c r="A48" t="s">
        <v>71</v>
      </c>
      <c r="B48" s="38">
        <f>D44</f>
        <v>549.06976744186045</v>
      </c>
    </row>
    <row r="49" spans="1:2">
      <c r="A49" s="39" t="s">
        <v>73</v>
      </c>
      <c r="B49" s="38">
        <f>B47+B48</f>
        <v>1745.5697674418604</v>
      </c>
    </row>
  </sheetData>
  <mergeCells count="3">
    <mergeCell ref="A11:A15"/>
    <mergeCell ref="F42:F43"/>
    <mergeCell ref="E42:E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B48" sqref="B48"/>
    </sheetView>
  </sheetViews>
  <sheetFormatPr defaultRowHeight="16.5"/>
  <cols>
    <col min="1" max="1" width="15.5" customWidth="1"/>
    <col min="2" max="2" width="23.5" customWidth="1"/>
    <col min="3" max="3" width="11.75" style="2" customWidth="1"/>
    <col min="4" max="5" width="11.375" customWidth="1"/>
  </cols>
  <sheetData>
    <row r="1" spans="1:5" ht="28.5" customHeight="1">
      <c r="A1" s="1" t="s">
        <v>84</v>
      </c>
    </row>
    <row r="3" spans="1:5">
      <c r="A3" s="3" t="s">
        <v>33</v>
      </c>
    </row>
    <row r="4" spans="1:5" ht="18" customHeight="1">
      <c r="A4" s="4" t="s">
        <v>32</v>
      </c>
      <c r="B4" s="5" t="s">
        <v>107</v>
      </c>
      <c r="C4" s="23">
        <v>355</v>
      </c>
      <c r="D4" s="7"/>
      <c r="E4" s="7"/>
    </row>
    <row r="5" spans="1:5" ht="18" customHeight="1">
      <c r="A5" s="5" t="s">
        <v>31</v>
      </c>
      <c r="B5" s="5" t="s">
        <v>107</v>
      </c>
      <c r="C5" s="23"/>
      <c r="D5" s="7"/>
      <c r="E5" s="7"/>
    </row>
    <row r="6" spans="1:5" ht="18" customHeight="1">
      <c r="A6" s="5" t="s">
        <v>29</v>
      </c>
      <c r="B6" s="5" t="s">
        <v>28</v>
      </c>
      <c r="C6" s="23">
        <v>30</v>
      </c>
      <c r="D6" s="7"/>
      <c r="E6" s="7"/>
    </row>
    <row r="7" spans="1:5">
      <c r="B7" s="8" t="s">
        <v>27</v>
      </c>
      <c r="C7" s="9">
        <f>SUM(C4:C6)</f>
        <v>385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48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49"/>
      <c r="B12" s="5" t="s">
        <v>23</v>
      </c>
      <c r="C12" s="12">
        <v>60</v>
      </c>
    </row>
    <row r="13" spans="1:5" ht="18" customHeight="1">
      <c r="A13" s="149"/>
      <c r="B13" s="5" t="s">
        <v>22</v>
      </c>
      <c r="C13" s="12">
        <v>100</v>
      </c>
    </row>
    <row r="14" spans="1:5" ht="18" customHeight="1">
      <c r="A14" s="149"/>
      <c r="B14" s="5" t="s">
        <v>21</v>
      </c>
      <c r="C14" s="12">
        <v>300</v>
      </c>
    </row>
    <row r="15" spans="1:5" ht="18" customHeight="1">
      <c r="A15" s="150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1110</v>
      </c>
    </row>
    <row r="20" spans="1:4">
      <c r="A20" s="3" t="s">
        <v>16</v>
      </c>
      <c r="B20" s="15" t="s">
        <v>15</v>
      </c>
      <c r="C20" s="16">
        <f>C7-C17</f>
        <v>-725</v>
      </c>
    </row>
    <row r="24" spans="1:4">
      <c r="A24" s="3" t="s">
        <v>14</v>
      </c>
    </row>
    <row r="25" spans="1:4" ht="20.100000000000001" customHeight="1">
      <c r="A25" s="4" t="s">
        <v>95</v>
      </c>
      <c r="B25" s="17" t="s">
        <v>12</v>
      </c>
      <c r="C25" s="18">
        <f>C20/2</f>
        <v>-362.5</v>
      </c>
    </row>
    <row r="26" spans="1:4" ht="20.100000000000001" customHeight="1">
      <c r="A26" s="5" t="s">
        <v>96</v>
      </c>
      <c r="B26" s="17" t="s">
        <v>97</v>
      </c>
      <c r="C26" s="18">
        <f>C20/2</f>
        <v>-362.5</v>
      </c>
      <c r="D26" t="s">
        <v>9</v>
      </c>
    </row>
    <row r="28" spans="1:4">
      <c r="A28" t="s">
        <v>98</v>
      </c>
    </row>
    <row r="29" spans="1:4">
      <c r="A29" s="15" t="s">
        <v>99</v>
      </c>
      <c r="B29" s="15"/>
    </row>
    <row r="30" spans="1:4" ht="18" customHeight="1">
      <c r="A30" s="4" t="s">
        <v>100</v>
      </c>
      <c r="B30" s="6" t="s">
        <v>101</v>
      </c>
      <c r="C30" s="19"/>
    </row>
    <row r="31" spans="1:4" ht="18" customHeight="1">
      <c r="A31" s="4" t="s">
        <v>102</v>
      </c>
      <c r="B31" s="6"/>
      <c r="C31" s="19"/>
    </row>
    <row r="32" spans="1:4" ht="18" customHeight="1">
      <c r="A32" s="4" t="s">
        <v>103</v>
      </c>
      <c r="B32" s="6"/>
      <c r="C32" s="19"/>
    </row>
    <row r="33" spans="1:6">
      <c r="A33" s="15"/>
      <c r="B33" s="20"/>
      <c r="C33" s="21">
        <f>SUM(C30:C32)</f>
        <v>0</v>
      </c>
      <c r="D33" t="s">
        <v>0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v>-363</v>
      </c>
      <c r="D38" s="25">
        <v>0</v>
      </c>
      <c r="E38" s="27">
        <f>C38-D38</f>
        <v>-363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42139</v>
      </c>
      <c r="B42" s="33" t="s">
        <v>74</v>
      </c>
      <c r="C42" s="33" t="s">
        <v>49</v>
      </c>
      <c r="D42" s="34">
        <v>3800000</v>
      </c>
      <c r="E42" s="160">
        <v>3135000</v>
      </c>
      <c r="F42" s="161">
        <f>SUM(D42:D43)-E42</f>
        <v>7865000</v>
      </c>
    </row>
    <row r="43" spans="1:6">
      <c r="A43" s="32">
        <v>42147</v>
      </c>
      <c r="B43" s="33" t="s">
        <v>75</v>
      </c>
      <c r="C43" s="33" t="s">
        <v>48</v>
      </c>
      <c r="D43" s="34">
        <v>7200000</v>
      </c>
      <c r="E43" s="160"/>
      <c r="F43" s="161"/>
    </row>
    <row r="44" spans="1:6">
      <c r="C44" s="40" t="s">
        <v>70</v>
      </c>
      <c r="D44" s="41">
        <f>F42/21500</f>
        <v>365.81395348837208</v>
      </c>
    </row>
    <row r="46" spans="1:6">
      <c r="A46" t="s">
        <v>108</v>
      </c>
    </row>
    <row r="47" spans="1:6">
      <c r="A47" t="s">
        <v>72</v>
      </c>
      <c r="B47" s="38">
        <f>C7</f>
        <v>385</v>
      </c>
    </row>
    <row r="48" spans="1:6">
      <c r="A48" t="s">
        <v>71</v>
      </c>
      <c r="B48" s="38">
        <f>D44</f>
        <v>365.81395348837208</v>
      </c>
    </row>
    <row r="49" spans="1:2">
      <c r="A49" s="39" t="s">
        <v>73</v>
      </c>
      <c r="B49" s="38">
        <f>B47+B48</f>
        <v>750.81395348837214</v>
      </c>
    </row>
  </sheetData>
  <mergeCells count="3">
    <mergeCell ref="A11:A15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9" workbookViewId="0">
      <selection activeCell="B47" sqref="B47"/>
    </sheetView>
  </sheetViews>
  <sheetFormatPr defaultRowHeight="16.5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3.875" customWidth="1"/>
  </cols>
  <sheetData>
    <row r="1" spans="1:5" ht="28.5" customHeight="1">
      <c r="A1" s="1" t="s">
        <v>79</v>
      </c>
    </row>
    <row r="3" spans="1:5">
      <c r="A3" s="3" t="s">
        <v>33</v>
      </c>
    </row>
    <row r="4" spans="1:5" ht="18" customHeight="1">
      <c r="A4" s="4" t="s">
        <v>32</v>
      </c>
      <c r="B4" s="5" t="s">
        <v>83</v>
      </c>
      <c r="C4" s="23">
        <v>485</v>
      </c>
      <c r="D4" s="7"/>
      <c r="E4" s="7"/>
    </row>
    <row r="5" spans="1:5" ht="18" customHeight="1">
      <c r="A5" s="5" t="s">
        <v>31</v>
      </c>
      <c r="B5" s="5" t="s">
        <v>83</v>
      </c>
      <c r="C5" s="23">
        <v>0</v>
      </c>
      <c r="D5" s="7"/>
      <c r="E5" s="7"/>
    </row>
    <row r="6" spans="1:5" ht="18" customHeight="1">
      <c r="A6" s="5" t="s">
        <v>29</v>
      </c>
      <c r="B6" s="5" t="s">
        <v>28</v>
      </c>
      <c r="C6" s="23">
        <v>0</v>
      </c>
      <c r="D6" s="7"/>
      <c r="E6" s="7"/>
    </row>
    <row r="7" spans="1:5">
      <c r="B7" s="8" t="s">
        <v>27</v>
      </c>
      <c r="C7" s="9">
        <f>SUM(C4:C6)</f>
        <v>485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48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49"/>
      <c r="B12" s="5" t="s">
        <v>23</v>
      </c>
      <c r="C12" s="12">
        <v>60</v>
      </c>
    </row>
    <row r="13" spans="1:5" ht="18" customHeight="1">
      <c r="A13" s="149"/>
      <c r="B13" s="5" t="s">
        <v>22</v>
      </c>
      <c r="C13" s="12">
        <v>100</v>
      </c>
    </row>
    <row r="14" spans="1:5" ht="18" customHeight="1">
      <c r="A14" s="149"/>
      <c r="B14" s="5" t="s">
        <v>21</v>
      </c>
      <c r="C14" s="12">
        <v>300</v>
      </c>
    </row>
    <row r="15" spans="1:5" ht="18" customHeight="1">
      <c r="A15" s="150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1110</v>
      </c>
    </row>
    <row r="20" spans="1:4">
      <c r="A20" s="3" t="s">
        <v>16</v>
      </c>
      <c r="B20" s="15" t="s">
        <v>15</v>
      </c>
      <c r="C20" s="16">
        <f>C7-C17</f>
        <v>-625</v>
      </c>
    </row>
    <row r="24" spans="1:4">
      <c r="A24" s="3" t="s">
        <v>14</v>
      </c>
    </row>
    <row r="25" spans="1:4" ht="20.100000000000001" customHeight="1">
      <c r="A25" s="4" t="s">
        <v>13</v>
      </c>
      <c r="B25" s="17" t="s">
        <v>12</v>
      </c>
      <c r="C25" s="18">
        <f>C20/2</f>
        <v>-312.5</v>
      </c>
    </row>
    <row r="26" spans="1:4" ht="20.100000000000001" customHeight="1">
      <c r="A26" s="5" t="s">
        <v>11</v>
      </c>
      <c r="B26" s="17" t="s">
        <v>10</v>
      </c>
      <c r="C26" s="18">
        <f>C20/2</f>
        <v>-312.5</v>
      </c>
      <c r="D26" t="s">
        <v>9</v>
      </c>
    </row>
    <row r="28" spans="1:4">
      <c r="A28" t="s">
        <v>8</v>
      </c>
    </row>
    <row r="29" spans="1:4">
      <c r="A29" s="15" t="s">
        <v>76</v>
      </c>
      <c r="B29" s="15"/>
    </row>
    <row r="30" spans="1:4" ht="18" customHeight="1">
      <c r="A30" s="4" t="s">
        <v>77</v>
      </c>
      <c r="B30" s="6" t="s">
        <v>5</v>
      </c>
      <c r="C30" s="19"/>
    </row>
    <row r="31" spans="1:4" ht="18" customHeight="1">
      <c r="A31" s="4" t="s">
        <v>4</v>
      </c>
      <c r="B31" s="6" t="s">
        <v>78</v>
      </c>
      <c r="C31" s="19">
        <v>17</v>
      </c>
    </row>
    <row r="32" spans="1:4" ht="18" customHeight="1">
      <c r="A32" s="4" t="s">
        <v>2</v>
      </c>
      <c r="B32" s="6"/>
      <c r="C32" s="19"/>
    </row>
    <row r="33" spans="1:6">
      <c r="A33" s="15"/>
      <c r="B33" s="20"/>
      <c r="C33" s="21">
        <f>SUM(C30:C32)</f>
        <v>17</v>
      </c>
      <c r="D33" t="s">
        <v>0</v>
      </c>
    </row>
    <row r="35" spans="1:6">
      <c r="A35" s="42" t="s">
        <v>81</v>
      </c>
      <c r="B35" s="43" t="s">
        <v>82</v>
      </c>
      <c r="C35" s="44"/>
      <c r="D35" s="44">
        <f>C33+C7</f>
        <v>502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f>C26</f>
        <v>-312.5</v>
      </c>
      <c r="D38" s="25">
        <f>C33</f>
        <v>17</v>
      </c>
      <c r="E38" s="27">
        <f>C38-D38</f>
        <v>-329.5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42181</v>
      </c>
      <c r="B42" s="33" t="s">
        <v>80</v>
      </c>
      <c r="C42" s="33" t="s">
        <v>49</v>
      </c>
      <c r="D42" s="45">
        <v>2365000</v>
      </c>
      <c r="E42" s="47">
        <v>0</v>
      </c>
      <c r="F42" s="45">
        <f>D42-E42</f>
        <v>2365000</v>
      </c>
    </row>
    <row r="43" spans="1:6">
      <c r="E43" s="40" t="s">
        <v>70</v>
      </c>
      <c r="F43" s="41">
        <f>F42/21500</f>
        <v>110</v>
      </c>
    </row>
    <row r="45" spans="1:6">
      <c r="A45" t="s">
        <v>106</v>
      </c>
    </row>
    <row r="46" spans="1:6">
      <c r="A46" t="s">
        <v>72</v>
      </c>
      <c r="B46" s="38">
        <f>C7</f>
        <v>485</v>
      </c>
    </row>
    <row r="47" spans="1:6">
      <c r="A47" t="s">
        <v>71</v>
      </c>
      <c r="B47" s="38">
        <f>F43</f>
        <v>110</v>
      </c>
    </row>
    <row r="48" spans="1:6">
      <c r="A48" s="39" t="s">
        <v>73</v>
      </c>
      <c r="B48" s="38">
        <f>B46+B47</f>
        <v>595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workbookViewId="0">
      <selection activeCell="D36" sqref="D36"/>
    </sheetView>
  </sheetViews>
  <sheetFormatPr defaultRowHeight="16.5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>
      <c r="A1" s="1" t="s">
        <v>111</v>
      </c>
    </row>
    <row r="3" spans="1:5">
      <c r="A3" s="3" t="s">
        <v>33</v>
      </c>
    </row>
    <row r="4" spans="1:5">
      <c r="A4" s="4" t="s">
        <v>32</v>
      </c>
      <c r="B4" s="5" t="s">
        <v>112</v>
      </c>
      <c r="C4" s="23">
        <v>1330</v>
      </c>
      <c r="D4" s="7"/>
      <c r="E4" s="7"/>
    </row>
    <row r="5" spans="1:5">
      <c r="A5" s="5" t="s">
        <v>31</v>
      </c>
      <c r="B5" s="5" t="s">
        <v>112</v>
      </c>
      <c r="C5" s="23"/>
      <c r="D5" s="7"/>
      <c r="E5" s="7"/>
    </row>
    <row r="6" spans="1:5">
      <c r="A6" s="5" t="s">
        <v>113</v>
      </c>
      <c r="B6" s="5" t="s">
        <v>114</v>
      </c>
      <c r="C6" s="23">
        <v>1132</v>
      </c>
      <c r="D6" s="7"/>
      <c r="E6" s="7"/>
    </row>
    <row r="7" spans="1:5">
      <c r="B7" s="8" t="s">
        <v>27</v>
      </c>
      <c r="C7" s="9">
        <f>SUM(C4:C6)</f>
        <v>2462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115</v>
      </c>
      <c r="B10" s="7"/>
      <c r="C10" s="11"/>
      <c r="D10" s="7"/>
      <c r="E10" s="7"/>
    </row>
    <row r="11" spans="1:5">
      <c r="A11" s="148" t="s">
        <v>116</v>
      </c>
      <c r="B11" s="5" t="s">
        <v>24</v>
      </c>
      <c r="C11" s="12">
        <v>350</v>
      </c>
      <c r="D11" s="7"/>
      <c r="E11" s="7"/>
    </row>
    <row r="12" spans="1:5">
      <c r="A12" s="149"/>
      <c r="B12" s="5" t="s">
        <v>23</v>
      </c>
      <c r="C12" s="12">
        <v>80</v>
      </c>
    </row>
    <row r="13" spans="1:5">
      <c r="A13" s="149"/>
      <c r="B13" s="5" t="s">
        <v>22</v>
      </c>
      <c r="C13" s="12">
        <v>150</v>
      </c>
    </row>
    <row r="14" spans="1:5">
      <c r="A14" s="149"/>
      <c r="B14" s="5" t="s">
        <v>117</v>
      </c>
      <c r="C14" s="12">
        <v>300</v>
      </c>
    </row>
    <row r="15" spans="1:5">
      <c r="A15" s="150"/>
      <c r="B15" s="5" t="s">
        <v>20</v>
      </c>
      <c r="C15" s="12">
        <v>50</v>
      </c>
    </row>
    <row r="16" spans="1:5">
      <c r="A16" s="5" t="s">
        <v>118</v>
      </c>
      <c r="B16" s="5" t="s">
        <v>119</v>
      </c>
      <c r="C16" s="12">
        <v>250</v>
      </c>
    </row>
    <row r="17" spans="1:3">
      <c r="B17" s="13" t="s">
        <v>17</v>
      </c>
      <c r="C17" s="14">
        <f>SUM(C11:C16)</f>
        <v>1180</v>
      </c>
    </row>
    <row r="20" spans="1:3">
      <c r="A20" s="3" t="s">
        <v>16</v>
      </c>
      <c r="B20" s="15" t="s">
        <v>15</v>
      </c>
      <c r="C20" s="16">
        <f>C7-C17</f>
        <v>1282</v>
      </c>
    </row>
    <row r="24" spans="1:3">
      <c r="A24" s="3" t="s">
        <v>14</v>
      </c>
    </row>
    <row r="25" spans="1:3">
      <c r="A25" s="4" t="s">
        <v>13</v>
      </c>
      <c r="B25" s="17" t="s">
        <v>12</v>
      </c>
      <c r="C25" s="18">
        <f>C20/2</f>
        <v>641</v>
      </c>
    </row>
    <row r="26" spans="1:3">
      <c r="A26" s="5" t="s">
        <v>11</v>
      </c>
      <c r="B26" s="17" t="s">
        <v>10</v>
      </c>
      <c r="C26" s="18">
        <f>C20/2</f>
        <v>641</v>
      </c>
    </row>
    <row r="27" spans="1:3">
      <c r="A27" s="5" t="s">
        <v>120</v>
      </c>
      <c r="B27" s="17" t="s">
        <v>121</v>
      </c>
      <c r="C27" s="18">
        <v>-363</v>
      </c>
    </row>
    <row r="28" spans="1:3">
      <c r="A28" s="5" t="s">
        <v>122</v>
      </c>
      <c r="B28" s="17" t="s">
        <v>121</v>
      </c>
      <c r="C28" s="18">
        <v>-313</v>
      </c>
    </row>
    <row r="29" spans="1:3">
      <c r="A29" s="163" t="s">
        <v>132</v>
      </c>
      <c r="B29" s="163"/>
      <c r="C29" s="19">
        <f>C26+C27+C28</f>
        <v>-35</v>
      </c>
    </row>
    <row r="30" spans="1:3">
      <c r="A30" t="s">
        <v>8</v>
      </c>
    </row>
    <row r="31" spans="1:3">
      <c r="A31" s="15" t="s">
        <v>123</v>
      </c>
      <c r="B31" s="15"/>
    </row>
    <row r="32" spans="1:3">
      <c r="A32" s="4" t="s">
        <v>124</v>
      </c>
      <c r="B32" s="6" t="s">
        <v>125</v>
      </c>
      <c r="C32" s="19"/>
    </row>
    <row r="33" spans="1:6">
      <c r="A33" s="4" t="s">
        <v>126</v>
      </c>
      <c r="B33" s="6"/>
      <c r="C33" s="19"/>
    </row>
    <row r="34" spans="1:6">
      <c r="A34" s="4" t="s">
        <v>127</v>
      </c>
      <c r="B34" s="6"/>
      <c r="C34" s="19"/>
    </row>
    <row r="35" spans="1:6">
      <c r="A35" s="15"/>
      <c r="B35" s="20"/>
      <c r="C35" s="21">
        <f>SUM(C32:C34)</f>
        <v>0</v>
      </c>
    </row>
    <row r="36" spans="1:6">
      <c r="A36" s="42" t="s">
        <v>81</v>
      </c>
      <c r="B36" s="43" t="s">
        <v>82</v>
      </c>
      <c r="C36" s="44"/>
      <c r="D36" s="44">
        <f>C35+C7</f>
        <v>2462</v>
      </c>
    </row>
    <row r="38" spans="1:6">
      <c r="A38" t="s">
        <v>58</v>
      </c>
    </row>
    <row r="39" spans="1:6">
      <c r="A39" s="51" t="s">
        <v>86</v>
      </c>
      <c r="B39" s="51" t="s">
        <v>87</v>
      </c>
      <c r="C39" s="46" t="s">
        <v>88</v>
      </c>
      <c r="D39" s="51" t="s">
        <v>89</v>
      </c>
      <c r="E39" s="51" t="s">
        <v>22</v>
      </c>
      <c r="F39" s="51" t="s">
        <v>91</v>
      </c>
    </row>
    <row r="40" spans="1:6">
      <c r="A40" s="32">
        <v>42187</v>
      </c>
      <c r="B40" s="51" t="s">
        <v>133</v>
      </c>
      <c r="C40" s="51" t="s">
        <v>134</v>
      </c>
      <c r="D40" s="45">
        <v>6450000</v>
      </c>
      <c r="E40" s="47">
        <v>1500000</v>
      </c>
      <c r="F40" s="45">
        <f>D40-E40</f>
        <v>4950000</v>
      </c>
    </row>
    <row r="41" spans="1:6">
      <c r="E41" s="50" t="s">
        <v>70</v>
      </c>
      <c r="F41" s="41">
        <f>F40/21500</f>
        <v>230.23255813953489</v>
      </c>
    </row>
    <row r="43" spans="1:6" ht="17.25" thickBot="1"/>
    <row r="44" spans="1:6">
      <c r="C44" s="28" t="s">
        <v>128</v>
      </c>
      <c r="D44" s="24" t="s">
        <v>129</v>
      </c>
      <c r="E44" s="26" t="s">
        <v>130</v>
      </c>
    </row>
    <row r="45" spans="1:6" ht="17.25" thickBot="1">
      <c r="C45" s="29">
        <f>C26+C27+C28</f>
        <v>-35</v>
      </c>
      <c r="D45" s="25">
        <f>C35</f>
        <v>0</v>
      </c>
      <c r="E45" s="27">
        <f>C45-D45</f>
        <v>-35</v>
      </c>
      <c r="F45" t="s">
        <v>131</v>
      </c>
    </row>
    <row r="47" spans="1:6">
      <c r="A47" t="s">
        <v>135</v>
      </c>
    </row>
    <row r="48" spans="1:6">
      <c r="A48" t="s">
        <v>72</v>
      </c>
      <c r="B48" s="38">
        <f>C7</f>
        <v>2462</v>
      </c>
    </row>
    <row r="49" spans="1:2">
      <c r="A49" t="s">
        <v>71</v>
      </c>
      <c r="B49" s="38">
        <f>F41</f>
        <v>230.23255813953489</v>
      </c>
    </row>
    <row r="50" spans="1:2">
      <c r="A50" s="39" t="s">
        <v>73</v>
      </c>
      <c r="B50" s="38">
        <f>B48+B49</f>
        <v>2692.2325581395348</v>
      </c>
    </row>
  </sheetData>
  <mergeCells count="2">
    <mergeCell ref="A11:A15"/>
    <mergeCell ref="A29:B2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C45" sqref="C45"/>
    </sheetView>
  </sheetViews>
  <sheetFormatPr defaultRowHeight="16.5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>
      <c r="A1" s="1" t="s">
        <v>138</v>
      </c>
    </row>
    <row r="3" spans="1:5">
      <c r="A3" s="3" t="s">
        <v>33</v>
      </c>
    </row>
    <row r="4" spans="1:5">
      <c r="A4" s="4" t="s">
        <v>32</v>
      </c>
      <c r="B4" s="5" t="s">
        <v>139</v>
      </c>
      <c r="C4" s="23">
        <v>1170</v>
      </c>
      <c r="D4" s="7"/>
      <c r="E4" s="7"/>
    </row>
    <row r="5" spans="1:5">
      <c r="A5" s="5" t="s">
        <v>31</v>
      </c>
      <c r="B5" s="5" t="s">
        <v>139</v>
      </c>
      <c r="C5" s="23">
        <v>53</v>
      </c>
      <c r="D5" s="7"/>
      <c r="E5" s="7"/>
    </row>
    <row r="6" spans="1:5">
      <c r="A6" s="5" t="s">
        <v>29</v>
      </c>
      <c r="B6" s="5" t="s">
        <v>28</v>
      </c>
      <c r="C6" s="23">
        <v>60</v>
      </c>
      <c r="D6" s="7"/>
      <c r="E6" s="7"/>
    </row>
    <row r="7" spans="1:5">
      <c r="B7" s="8" t="s">
        <v>27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115</v>
      </c>
      <c r="B10" s="7"/>
      <c r="C10" s="11"/>
      <c r="D10" s="7"/>
      <c r="E10" s="7"/>
    </row>
    <row r="11" spans="1:5">
      <c r="A11" s="148" t="s">
        <v>25</v>
      </c>
      <c r="B11" s="5" t="s">
        <v>24</v>
      </c>
      <c r="C11" s="12">
        <v>350</v>
      </c>
      <c r="D11" s="7"/>
      <c r="E11" s="7"/>
    </row>
    <row r="12" spans="1:5">
      <c r="A12" s="149"/>
      <c r="B12" s="5" t="s">
        <v>23</v>
      </c>
      <c r="C12" s="12">
        <v>80</v>
      </c>
    </row>
    <row r="13" spans="1:5">
      <c r="A13" s="149"/>
      <c r="B13" s="5" t="s">
        <v>22</v>
      </c>
      <c r="C13" s="12">
        <v>100</v>
      </c>
    </row>
    <row r="14" spans="1:5">
      <c r="A14" s="149"/>
      <c r="B14" s="5" t="s">
        <v>117</v>
      </c>
      <c r="C14" s="12">
        <v>300</v>
      </c>
    </row>
    <row r="15" spans="1:5">
      <c r="A15" s="150"/>
      <c r="B15" s="5" t="s">
        <v>20</v>
      </c>
      <c r="C15" s="12">
        <v>50</v>
      </c>
    </row>
    <row r="16" spans="1:5">
      <c r="A16" s="5" t="s">
        <v>118</v>
      </c>
      <c r="B16" s="5" t="s">
        <v>18</v>
      </c>
      <c r="C16" s="12">
        <v>250</v>
      </c>
    </row>
    <row r="17" spans="1:3">
      <c r="B17" s="13" t="s">
        <v>17</v>
      </c>
      <c r="C17" s="14">
        <f>SUM(C11:C16)</f>
        <v>1130</v>
      </c>
    </row>
    <row r="20" spans="1:3">
      <c r="A20" s="3" t="s">
        <v>16</v>
      </c>
      <c r="B20" s="15" t="s">
        <v>15</v>
      </c>
      <c r="C20" s="16">
        <f>C7-C17</f>
        <v>153</v>
      </c>
    </row>
    <row r="24" spans="1:3">
      <c r="A24" s="3" t="s">
        <v>14</v>
      </c>
    </row>
    <row r="25" spans="1:3">
      <c r="A25" s="4" t="s">
        <v>13</v>
      </c>
      <c r="B25" s="17" t="s">
        <v>12</v>
      </c>
      <c r="C25" s="18">
        <v>77</v>
      </c>
    </row>
    <row r="26" spans="1:3">
      <c r="A26" s="5" t="s">
        <v>11</v>
      </c>
      <c r="B26" s="17" t="s">
        <v>10</v>
      </c>
      <c r="C26" s="18">
        <f>C20-C25</f>
        <v>76</v>
      </c>
    </row>
    <row r="27" spans="1:3">
      <c r="A27" s="5"/>
      <c r="B27" s="17" t="s">
        <v>140</v>
      </c>
      <c r="C27" s="18">
        <v>-35</v>
      </c>
    </row>
    <row r="28" spans="1:3">
      <c r="A28" s="15" t="s">
        <v>7</v>
      </c>
      <c r="B28" s="15"/>
    </row>
    <row r="29" spans="1:3">
      <c r="A29" s="4" t="s">
        <v>77</v>
      </c>
      <c r="B29" s="6" t="s">
        <v>5</v>
      </c>
      <c r="C29" s="19"/>
    </row>
    <row r="30" spans="1:3">
      <c r="A30" s="4" t="s">
        <v>126</v>
      </c>
      <c r="B30" s="6"/>
      <c r="C30" s="19"/>
    </row>
    <row r="31" spans="1:3">
      <c r="A31" s="4" t="s">
        <v>103</v>
      </c>
      <c r="B31" s="6"/>
      <c r="C31" s="19"/>
    </row>
    <row r="32" spans="1:3">
      <c r="A32" s="15"/>
      <c r="B32" s="20"/>
      <c r="C32" s="21">
        <f>SUM(C29:C31)</f>
        <v>0</v>
      </c>
    </row>
    <row r="33" spans="1:6">
      <c r="A33" s="42" t="s">
        <v>81</v>
      </c>
      <c r="B33" s="43" t="s">
        <v>82</v>
      </c>
      <c r="C33" s="44"/>
      <c r="D33" s="44">
        <f>C7-C26-C27</f>
        <v>1242</v>
      </c>
    </row>
    <row r="35" spans="1:6">
      <c r="A35" t="s">
        <v>58</v>
      </c>
    </row>
    <row r="36" spans="1:6">
      <c r="A36" s="53" t="s">
        <v>86</v>
      </c>
      <c r="B36" s="53" t="s">
        <v>87</v>
      </c>
      <c r="C36" s="46" t="s">
        <v>88</v>
      </c>
      <c r="D36" s="53" t="s">
        <v>89</v>
      </c>
      <c r="E36" s="53" t="s">
        <v>22</v>
      </c>
      <c r="F36" s="53" t="s">
        <v>91</v>
      </c>
    </row>
    <row r="37" spans="1:6">
      <c r="A37" s="32">
        <v>42238</v>
      </c>
      <c r="B37" s="53" t="s">
        <v>142</v>
      </c>
      <c r="C37" s="53">
        <v>2</v>
      </c>
      <c r="D37" s="45">
        <v>4200000</v>
      </c>
      <c r="E37" s="47">
        <v>1700000</v>
      </c>
      <c r="F37" s="45">
        <f>D37-E37</f>
        <v>2500000</v>
      </c>
    </row>
    <row r="38" spans="1:6">
      <c r="E38" s="52" t="s">
        <v>70</v>
      </c>
      <c r="F38" s="41">
        <f>(F37)/21500</f>
        <v>116.27906976744185</v>
      </c>
    </row>
    <row r="40" spans="1:6" ht="17.25" thickBot="1"/>
    <row r="41" spans="1:6">
      <c r="C41" s="28" t="s">
        <v>35</v>
      </c>
      <c r="D41" s="24" t="s">
        <v>129</v>
      </c>
      <c r="E41" s="26" t="s">
        <v>36</v>
      </c>
    </row>
    <row r="42" spans="1:6" ht="17.25" thickBot="1">
      <c r="C42" s="29">
        <f>C26+C27</f>
        <v>41</v>
      </c>
      <c r="D42" s="25">
        <f>C32</f>
        <v>0</v>
      </c>
      <c r="E42" s="27">
        <f>C42-D42</f>
        <v>41</v>
      </c>
      <c r="F42" t="s">
        <v>131</v>
      </c>
    </row>
    <row r="44" spans="1:6">
      <c r="A44" t="s">
        <v>141</v>
      </c>
    </row>
    <row r="45" spans="1:6">
      <c r="A45" t="s">
        <v>72</v>
      </c>
      <c r="B45" s="38">
        <f>D33</f>
        <v>1242</v>
      </c>
    </row>
    <row r="46" spans="1:6" s="2" customFormat="1">
      <c r="A46" t="s">
        <v>71</v>
      </c>
      <c r="B46" s="38">
        <f>F38</f>
        <v>116.27906976744185</v>
      </c>
      <c r="D46"/>
      <c r="E46"/>
      <c r="F46"/>
    </row>
    <row r="47" spans="1:6" s="2" customFormat="1">
      <c r="A47" s="39" t="s">
        <v>73</v>
      </c>
      <c r="B47" s="38">
        <f>B45+B46</f>
        <v>1358.2790697674418</v>
      </c>
      <c r="D47"/>
      <c r="E47"/>
      <c r="F47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3" workbookViewId="0">
      <selection activeCell="D48" sqref="D48"/>
    </sheetView>
  </sheetViews>
  <sheetFormatPr defaultRowHeight="16.5"/>
  <cols>
    <col min="1" max="1" width="31.25" style="56" bestFit="1" customWidth="1"/>
    <col min="2" max="2" width="23.5" style="56" customWidth="1"/>
    <col min="3" max="3" width="11.75" style="58" customWidth="1"/>
    <col min="4" max="4" width="15" style="56" bestFit="1" customWidth="1"/>
    <col min="5" max="5" width="22.875" style="56" customWidth="1"/>
    <col min="6" max="6" width="15" style="56" bestFit="1" customWidth="1"/>
    <col min="7" max="16384" width="9" style="56"/>
  </cols>
  <sheetData>
    <row r="1" spans="1:5">
      <c r="A1" s="57" t="s">
        <v>143</v>
      </c>
    </row>
    <row r="3" spans="1:5">
      <c r="A3" s="59" t="s">
        <v>33</v>
      </c>
    </row>
    <row r="4" spans="1:5">
      <c r="A4" s="60" t="s">
        <v>32</v>
      </c>
      <c r="B4" s="61" t="s">
        <v>144</v>
      </c>
      <c r="C4" s="78">
        <v>550</v>
      </c>
      <c r="D4" s="63"/>
      <c r="E4" s="63"/>
    </row>
    <row r="5" spans="1:5">
      <c r="A5" s="61" t="s">
        <v>31</v>
      </c>
      <c r="B5" s="61" t="s">
        <v>144</v>
      </c>
      <c r="C5" s="78">
        <v>52</v>
      </c>
      <c r="D5" s="63"/>
      <c r="E5" s="63"/>
    </row>
    <row r="6" spans="1:5">
      <c r="A6" s="61" t="s">
        <v>29</v>
      </c>
      <c r="B6" s="61" t="s">
        <v>28</v>
      </c>
      <c r="C6" s="78"/>
      <c r="D6" s="63"/>
      <c r="E6" s="63"/>
    </row>
    <row r="7" spans="1:5">
      <c r="B7" s="64" t="s">
        <v>27</v>
      </c>
      <c r="C7" s="65">
        <f>SUM(C4:C6)</f>
        <v>602</v>
      </c>
      <c r="D7" s="63"/>
      <c r="E7" s="63"/>
    </row>
    <row r="8" spans="1:5">
      <c r="B8" s="64"/>
      <c r="C8" s="66"/>
      <c r="D8" s="63"/>
      <c r="E8" s="63"/>
    </row>
    <row r="9" spans="1:5">
      <c r="B9" s="63"/>
      <c r="C9" s="67"/>
      <c r="D9" s="63"/>
      <c r="E9" s="63"/>
    </row>
    <row r="10" spans="1:5">
      <c r="A10" s="59" t="s">
        <v>26</v>
      </c>
      <c r="B10" s="63"/>
      <c r="C10" s="67"/>
      <c r="D10" s="63"/>
      <c r="E10" s="63"/>
    </row>
    <row r="11" spans="1:5">
      <c r="A11" s="148" t="s">
        <v>25</v>
      </c>
      <c r="B11" s="61" t="s">
        <v>24</v>
      </c>
      <c r="C11" s="68">
        <v>350</v>
      </c>
      <c r="D11" s="63"/>
      <c r="E11" s="63"/>
    </row>
    <row r="12" spans="1:5">
      <c r="A12" s="149"/>
      <c r="B12" s="61" t="s">
        <v>23</v>
      </c>
      <c r="C12" s="68">
        <v>80</v>
      </c>
    </row>
    <row r="13" spans="1:5">
      <c r="A13" s="149"/>
      <c r="B13" s="61" t="s">
        <v>22</v>
      </c>
      <c r="C13" s="68">
        <v>100</v>
      </c>
    </row>
    <row r="14" spans="1:5">
      <c r="A14" s="149"/>
      <c r="B14" s="61" t="s">
        <v>145</v>
      </c>
      <c r="C14" s="68">
        <v>300</v>
      </c>
    </row>
    <row r="15" spans="1:5">
      <c r="A15" s="150"/>
      <c r="B15" s="61" t="s">
        <v>20</v>
      </c>
      <c r="C15" s="68">
        <v>50</v>
      </c>
    </row>
    <row r="16" spans="1:5">
      <c r="A16" s="61" t="s">
        <v>19</v>
      </c>
      <c r="B16" s="61" t="s">
        <v>18</v>
      </c>
      <c r="C16" s="68">
        <v>250</v>
      </c>
    </row>
    <row r="17" spans="1:4">
      <c r="B17" s="69" t="s">
        <v>17</v>
      </c>
      <c r="C17" s="70">
        <f>SUM(C11:C16)</f>
        <v>1130</v>
      </c>
    </row>
    <row r="20" spans="1:4">
      <c r="A20" s="59" t="s">
        <v>16</v>
      </c>
      <c r="B20" s="71" t="s">
        <v>15</v>
      </c>
      <c r="C20" s="72">
        <f>C7-C17</f>
        <v>-528</v>
      </c>
    </row>
    <row r="24" spans="1:4">
      <c r="A24" s="59" t="s">
        <v>14</v>
      </c>
    </row>
    <row r="25" spans="1:4">
      <c r="A25" s="60" t="s">
        <v>13</v>
      </c>
      <c r="B25" s="73" t="s">
        <v>12</v>
      </c>
      <c r="C25" s="74">
        <f>C20/2</f>
        <v>-264</v>
      </c>
    </row>
    <row r="26" spans="1:4">
      <c r="A26" s="61" t="s">
        <v>11</v>
      </c>
      <c r="B26" s="73" t="s">
        <v>10</v>
      </c>
      <c r="C26" s="74">
        <f>C20/2</f>
        <v>-264</v>
      </c>
      <c r="D26" s="56" t="s">
        <v>9</v>
      </c>
    </row>
    <row r="28" spans="1:4">
      <c r="A28" s="42" t="s">
        <v>81</v>
      </c>
      <c r="B28" s="43" t="s">
        <v>146</v>
      </c>
      <c r="C28" s="44"/>
      <c r="D28" s="44">
        <f>C7</f>
        <v>602</v>
      </c>
    </row>
    <row r="29" spans="1:4">
      <c r="A29" s="56" t="s">
        <v>8</v>
      </c>
    </row>
    <row r="30" spans="1:4">
      <c r="A30" s="71" t="s">
        <v>7</v>
      </c>
      <c r="B30" s="71"/>
    </row>
    <row r="31" spans="1:4">
      <c r="A31" s="60" t="s">
        <v>6</v>
      </c>
      <c r="B31" s="62" t="s">
        <v>5</v>
      </c>
      <c r="C31" s="75"/>
    </row>
    <row r="32" spans="1:4">
      <c r="A32" s="60" t="s">
        <v>4</v>
      </c>
      <c r="B32" s="62"/>
      <c r="C32" s="75"/>
    </row>
    <row r="33" spans="1:6">
      <c r="A33" s="60" t="s">
        <v>103</v>
      </c>
      <c r="B33" s="62"/>
      <c r="C33" s="75"/>
    </row>
    <row r="34" spans="1:6">
      <c r="A34" s="71"/>
      <c r="B34" s="76"/>
      <c r="C34" s="77">
        <f>SUM(C31:C33)</f>
        <v>0</v>
      </c>
      <c r="D34" s="56" t="s">
        <v>0</v>
      </c>
    </row>
    <row r="35" spans="1:6">
      <c r="A35" s="56" t="s">
        <v>58</v>
      </c>
    </row>
    <row r="36" spans="1:6">
      <c r="A36" s="55" t="s">
        <v>86</v>
      </c>
      <c r="B36" s="55" t="s">
        <v>87</v>
      </c>
      <c r="C36" s="46" t="s">
        <v>88</v>
      </c>
      <c r="D36" s="55" t="s">
        <v>89</v>
      </c>
      <c r="E36" s="55" t="s">
        <v>22</v>
      </c>
      <c r="F36" s="55" t="s">
        <v>91</v>
      </c>
    </row>
    <row r="37" spans="1:6">
      <c r="A37" s="32">
        <v>42250</v>
      </c>
      <c r="B37" s="55" t="s">
        <v>150</v>
      </c>
      <c r="C37" s="55">
        <v>2</v>
      </c>
      <c r="D37" s="85">
        <v>7800000</v>
      </c>
      <c r="E37" s="85">
        <v>1700000</v>
      </c>
      <c r="F37" s="85">
        <f>D37-E37</f>
        <v>6100000</v>
      </c>
    </row>
    <row r="38" spans="1:6">
      <c r="A38" s="32">
        <v>42259</v>
      </c>
      <c r="B38" s="55" t="s">
        <v>149</v>
      </c>
      <c r="C38" s="55">
        <v>2</v>
      </c>
      <c r="D38" s="85">
        <v>4000000</v>
      </c>
      <c r="E38" s="85">
        <v>1000000</v>
      </c>
      <c r="F38" s="85">
        <f>D38-E38</f>
        <v>3000000</v>
      </c>
    </row>
    <row r="39" spans="1:6">
      <c r="A39" s="32">
        <v>42272</v>
      </c>
      <c r="B39" s="55" t="s">
        <v>147</v>
      </c>
      <c r="C39" s="55">
        <v>2</v>
      </c>
      <c r="D39" s="85">
        <v>7800000</v>
      </c>
      <c r="E39" s="85">
        <v>1900000</v>
      </c>
      <c r="F39" s="85">
        <f>D39-E39</f>
        <v>5900000</v>
      </c>
    </row>
    <row r="40" spans="1:6">
      <c r="A40" s="32">
        <v>42275</v>
      </c>
      <c r="B40" s="55" t="s">
        <v>148</v>
      </c>
      <c r="C40" s="55">
        <v>2</v>
      </c>
      <c r="D40" s="85">
        <v>6000000</v>
      </c>
      <c r="E40" s="85">
        <v>1000000</v>
      </c>
      <c r="F40" s="85">
        <f>D40-E40</f>
        <v>5000000</v>
      </c>
    </row>
    <row r="41" spans="1:6">
      <c r="E41" s="54" t="s">
        <v>70</v>
      </c>
      <c r="F41" s="41">
        <f>SUM(F37:F40)/22500</f>
        <v>888.88888888888891</v>
      </c>
    </row>
    <row r="42" spans="1:6" ht="17.25" thickBot="1"/>
    <row r="43" spans="1:6">
      <c r="C43" s="83" t="s">
        <v>35</v>
      </c>
      <c r="D43" s="79" t="s">
        <v>129</v>
      </c>
      <c r="E43" s="81" t="s">
        <v>36</v>
      </c>
    </row>
    <row r="44" spans="1:6" ht="17.25" thickBot="1">
      <c r="C44" s="84">
        <f>C26</f>
        <v>-264</v>
      </c>
      <c r="D44" s="80">
        <f>C34</f>
        <v>0</v>
      </c>
      <c r="E44" s="82">
        <f>C44-D44</f>
        <v>-264</v>
      </c>
      <c r="F44" s="56" t="s">
        <v>151</v>
      </c>
    </row>
    <row r="46" spans="1:6">
      <c r="A46" s="56" t="s">
        <v>152</v>
      </c>
    </row>
    <row r="47" spans="1:6">
      <c r="A47" s="56" t="s">
        <v>72</v>
      </c>
      <c r="B47" s="38">
        <f>D28</f>
        <v>602</v>
      </c>
    </row>
    <row r="48" spans="1:6">
      <c r="A48" s="56" t="s">
        <v>71</v>
      </c>
      <c r="B48" s="38">
        <f>F41</f>
        <v>888.88888888888891</v>
      </c>
    </row>
    <row r="49" spans="1:2">
      <c r="A49" s="39" t="s">
        <v>73</v>
      </c>
      <c r="B49" s="38">
        <f>B47+B48</f>
        <v>1490.8888888888889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수익정산1월 </vt:lpstr>
      <vt:lpstr>수익정산2월</vt:lpstr>
      <vt:lpstr>수익정산3월 </vt:lpstr>
      <vt:lpstr>수익정산4월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 2016년 1월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MR.SHON</cp:lastModifiedBy>
  <cp:lastPrinted>2014-07-15T06:51:41Z</cp:lastPrinted>
  <dcterms:created xsi:type="dcterms:W3CDTF">2014-07-15T08:11:40Z</dcterms:created>
  <dcterms:modified xsi:type="dcterms:W3CDTF">2016-02-05T10:39:40Z</dcterms:modified>
</cp:coreProperties>
</file>